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PROJETO1" sheetId="1" r:id="rId1"/>
  </sheets>
  <calcPr calcId="145621"/>
</workbook>
</file>

<file path=xl/calcChain.xml><?xml version="1.0" encoding="utf-8"?>
<calcChain xmlns="http://schemas.openxmlformats.org/spreadsheetml/2006/main">
  <c r="B31" i="1" l="1"/>
  <c r="B32" i="1"/>
  <c r="N19" i="1"/>
  <c r="M19" i="1"/>
  <c r="L19" i="1"/>
  <c r="K19" i="1"/>
  <c r="J19" i="1"/>
  <c r="I19" i="1"/>
  <c r="H19" i="1"/>
  <c r="G19" i="1"/>
  <c r="F19" i="1"/>
  <c r="B17" i="1" l="1"/>
  <c r="N22" i="1"/>
  <c r="N36" i="1" s="1"/>
  <c r="N44" i="1" s="1"/>
  <c r="N50" i="1" s="1"/>
  <c r="N56" i="1" s="1"/>
  <c r="M22" i="1"/>
  <c r="M36" i="1" s="1"/>
  <c r="M44" i="1" s="1"/>
  <c r="M50" i="1" s="1"/>
  <c r="M56" i="1" s="1"/>
  <c r="L22" i="1"/>
  <c r="L36" i="1" s="1"/>
  <c r="L44" i="1" s="1"/>
  <c r="L50" i="1" s="1"/>
  <c r="L56" i="1" s="1"/>
  <c r="K22" i="1"/>
  <c r="K36" i="1" s="1"/>
  <c r="K44" i="1" s="1"/>
  <c r="K50" i="1" s="1"/>
  <c r="K56" i="1" s="1"/>
  <c r="J22" i="1"/>
  <c r="J36" i="1" s="1"/>
  <c r="J44" i="1" s="1"/>
  <c r="J50" i="1" s="1"/>
  <c r="J56" i="1" s="1"/>
  <c r="I22" i="1"/>
  <c r="I36" i="1" s="1"/>
  <c r="I44" i="1" s="1"/>
  <c r="I50" i="1" s="1"/>
  <c r="I56" i="1" s="1"/>
  <c r="H22" i="1"/>
  <c r="H36" i="1" s="1"/>
  <c r="H44" i="1" s="1"/>
  <c r="H50" i="1" s="1"/>
  <c r="H56" i="1" s="1"/>
  <c r="G22" i="1"/>
  <c r="G36" i="1" s="1"/>
  <c r="G44" i="1" s="1"/>
  <c r="G50" i="1" s="1"/>
  <c r="G56" i="1" s="1"/>
  <c r="F22" i="1"/>
  <c r="F36" i="1" s="1"/>
  <c r="F44" i="1" s="1"/>
  <c r="F50" i="1" s="1"/>
  <c r="F56" i="1" s="1"/>
  <c r="E22" i="1"/>
  <c r="E36" i="1" s="1"/>
  <c r="E44" i="1" s="1"/>
  <c r="E50" i="1" s="1"/>
  <c r="E56" i="1" s="1"/>
  <c r="D22" i="1"/>
  <c r="D36" i="1" s="1"/>
  <c r="D44" i="1" s="1"/>
  <c r="D50" i="1" s="1"/>
  <c r="D56" i="1" s="1"/>
  <c r="C22" i="1"/>
  <c r="C36" i="1" s="1"/>
  <c r="C44" i="1" s="1"/>
  <c r="C50" i="1" s="1"/>
  <c r="C56" i="1" s="1"/>
  <c r="N60" i="1"/>
  <c r="N31" i="1" s="1"/>
  <c r="M60" i="1"/>
  <c r="M31" i="1" s="1"/>
  <c r="L60" i="1"/>
  <c r="L31" i="1" s="1"/>
  <c r="K60" i="1"/>
  <c r="K31" i="1" s="1"/>
  <c r="J60" i="1"/>
  <c r="J31" i="1" s="1"/>
  <c r="I60" i="1"/>
  <c r="I31" i="1" s="1"/>
  <c r="H60" i="1"/>
  <c r="H31" i="1" s="1"/>
  <c r="G60" i="1"/>
  <c r="G31" i="1" s="1"/>
  <c r="F60" i="1"/>
  <c r="F31" i="1" s="1"/>
  <c r="D60" i="1"/>
  <c r="D31" i="1" s="1"/>
  <c r="C60" i="1"/>
  <c r="C31" i="1" s="1"/>
  <c r="E60" i="1"/>
  <c r="E31" i="1" s="1"/>
  <c r="D54" i="1"/>
  <c r="D30" i="1" s="1"/>
  <c r="F54" i="1"/>
  <c r="F30" i="1" s="1"/>
  <c r="G54" i="1"/>
  <c r="G30" i="1" s="1"/>
  <c r="H54" i="1"/>
  <c r="H30" i="1" s="1"/>
  <c r="I54" i="1"/>
  <c r="I30" i="1" s="1"/>
  <c r="J54" i="1"/>
  <c r="J30" i="1" s="1"/>
  <c r="K54" i="1"/>
  <c r="K30" i="1" s="1"/>
  <c r="L54" i="1"/>
  <c r="L30" i="1" s="1"/>
  <c r="M54" i="1"/>
  <c r="M30" i="1" s="1"/>
  <c r="N54" i="1"/>
  <c r="N30" i="1" s="1"/>
  <c r="E53" i="1"/>
  <c r="E54" i="1" s="1"/>
  <c r="E30" i="1" s="1"/>
  <c r="C51" i="1"/>
  <c r="C54" i="1" s="1"/>
  <c r="C30" i="1" s="1"/>
  <c r="N48" i="1"/>
  <c r="N29" i="1" s="1"/>
  <c r="M48" i="1"/>
  <c r="M29" i="1" s="1"/>
  <c r="L48" i="1"/>
  <c r="L29" i="1" s="1"/>
  <c r="K48" i="1"/>
  <c r="K29" i="1" s="1"/>
  <c r="J48" i="1"/>
  <c r="J29" i="1" s="1"/>
  <c r="I48" i="1"/>
  <c r="I29" i="1" s="1"/>
  <c r="H48" i="1"/>
  <c r="H29" i="1" s="1"/>
  <c r="G48" i="1"/>
  <c r="G29" i="1" s="1"/>
  <c r="F48" i="1"/>
  <c r="F29" i="1" s="1"/>
  <c r="E48" i="1"/>
  <c r="E29" i="1" s="1"/>
  <c r="D48" i="1"/>
  <c r="D29" i="1" s="1"/>
  <c r="C48" i="1"/>
  <c r="C29" i="1" s="1"/>
  <c r="N42" i="1"/>
  <c r="N28" i="1" s="1"/>
  <c r="M42" i="1"/>
  <c r="M28" i="1" s="1"/>
  <c r="L42" i="1"/>
  <c r="L28" i="1" s="1"/>
  <c r="K42" i="1"/>
  <c r="K28" i="1" s="1"/>
  <c r="J42" i="1"/>
  <c r="J28" i="1" s="1"/>
  <c r="I42" i="1"/>
  <c r="I28" i="1" s="1"/>
  <c r="H42" i="1"/>
  <c r="H28" i="1" s="1"/>
  <c r="G42" i="1"/>
  <c r="G28" i="1" s="1"/>
  <c r="F42" i="1"/>
  <c r="F28" i="1" s="1"/>
  <c r="E42" i="1"/>
  <c r="E28" i="1" s="1"/>
  <c r="D42" i="1"/>
  <c r="D28" i="1" s="1"/>
  <c r="C42" i="1"/>
  <c r="C28" i="1" s="1"/>
  <c r="B26" i="1"/>
  <c r="B25" i="1"/>
  <c r="B24" i="1"/>
  <c r="A32" i="1"/>
  <c r="A31" i="1"/>
  <c r="A26" i="1"/>
  <c r="A25" i="1"/>
  <c r="A24" i="1"/>
  <c r="A28" i="1" s="1"/>
  <c r="B28" i="1" l="1"/>
  <c r="B29" i="1"/>
  <c r="B30" i="1"/>
  <c r="L26" i="1"/>
  <c r="G25" i="1"/>
  <c r="H26" i="1"/>
  <c r="K25" i="1"/>
  <c r="K26" i="1"/>
  <c r="G26" i="1"/>
  <c r="N24" i="1"/>
  <c r="N26" i="1"/>
  <c r="N25" i="1"/>
  <c r="I24" i="1"/>
  <c r="M24" i="1"/>
  <c r="I25" i="1"/>
  <c r="M25" i="1"/>
  <c r="I26" i="1"/>
  <c r="M26" i="1"/>
  <c r="G24" i="1"/>
  <c r="K24" i="1"/>
  <c r="H24" i="1"/>
  <c r="L24" i="1"/>
  <c r="H25" i="1"/>
  <c r="L25" i="1"/>
  <c r="F24" i="1"/>
  <c r="J24" i="1"/>
  <c r="F25" i="1"/>
  <c r="J25" i="1"/>
  <c r="F26" i="1"/>
  <c r="J26" i="1"/>
  <c r="E32" i="1" l="1"/>
  <c r="E27" i="1" s="1"/>
  <c r="E14" i="1" s="1"/>
  <c r="F32" i="1"/>
  <c r="F27" i="1" s="1"/>
  <c r="F14" i="1" s="1"/>
  <c r="G32" i="1"/>
  <c r="G27" i="1" s="1"/>
  <c r="G14" i="1" s="1"/>
  <c r="L32" i="1"/>
  <c r="L27" i="1" s="1"/>
  <c r="L14" i="1" s="1"/>
  <c r="D32" i="1"/>
  <c r="D27" i="1" s="1"/>
  <c r="D14" i="1" s="1"/>
  <c r="J32" i="1"/>
  <c r="J27" i="1" s="1"/>
  <c r="J14" i="1" s="1"/>
  <c r="M32" i="1"/>
  <c r="M27" i="1" s="1"/>
  <c r="M14" i="1" s="1"/>
  <c r="H32" i="1"/>
  <c r="H27" i="1" s="1"/>
  <c r="H14" i="1" s="1"/>
  <c r="I32" i="1"/>
  <c r="I27" i="1" s="1"/>
  <c r="I14" i="1" s="1"/>
  <c r="K32" i="1"/>
  <c r="K27" i="1" s="1"/>
  <c r="K14" i="1" s="1"/>
  <c r="N32" i="1"/>
  <c r="N27" i="1" s="1"/>
  <c r="N14" i="1" s="1"/>
  <c r="C32" i="1"/>
  <c r="C27" i="1" l="1"/>
  <c r="C14" i="1" s="1"/>
  <c r="B14" i="1" s="1"/>
  <c r="B27" i="1"/>
  <c r="H7" i="1" s="1"/>
  <c r="B23" i="1" s="1"/>
  <c r="B13" i="1" l="1"/>
  <c r="C23" i="1" l="1"/>
  <c r="L23" i="1"/>
  <c r="L13" i="1" s="1"/>
  <c r="L15" i="1" s="1"/>
  <c r="L16" i="1" s="1"/>
  <c r="J23" i="1"/>
  <c r="J13" i="1" s="1"/>
  <c r="J15" i="1" s="1"/>
  <c r="J16" i="1" s="1"/>
  <c r="M23" i="1"/>
  <c r="M13" i="1" s="1"/>
  <c r="M15" i="1" s="1"/>
  <c r="M16" i="1" s="1"/>
  <c r="K23" i="1"/>
  <c r="K13" i="1" s="1"/>
  <c r="K15" i="1" s="1"/>
  <c r="K16" i="1" s="1"/>
  <c r="E9" i="1"/>
  <c r="H23" i="1"/>
  <c r="H13" i="1" s="1"/>
  <c r="H15" i="1" s="1"/>
  <c r="H16" i="1" s="1"/>
  <c r="D23" i="1"/>
  <c r="I23" i="1"/>
  <c r="I13" i="1" s="1"/>
  <c r="I15" i="1" s="1"/>
  <c r="I16" i="1" s="1"/>
  <c r="G23" i="1"/>
  <c r="G13" i="1" s="1"/>
  <c r="G15" i="1" s="1"/>
  <c r="G16" i="1" s="1"/>
  <c r="B15" i="1"/>
  <c r="B16" i="1" s="1"/>
  <c r="B18" i="1" s="1"/>
  <c r="B19" i="1" s="1"/>
  <c r="N23" i="1"/>
  <c r="N13" i="1" s="1"/>
  <c r="N15" i="1" s="1"/>
  <c r="N16" i="1" s="1"/>
  <c r="F23" i="1"/>
  <c r="F13" i="1" s="1"/>
  <c r="F15" i="1" s="1"/>
  <c r="F16" i="1" s="1"/>
  <c r="E23" i="1"/>
  <c r="D13" i="1" l="1"/>
  <c r="D15" i="1" s="1"/>
  <c r="D16" i="1" s="1"/>
  <c r="D19" i="1" s="1"/>
  <c r="D26" i="1"/>
  <c r="D24" i="1"/>
  <c r="D25" i="1"/>
  <c r="E13" i="1"/>
  <c r="E15" i="1" s="1"/>
  <c r="E16" i="1" s="1"/>
  <c r="E19" i="1" s="1"/>
  <c r="E26" i="1"/>
  <c r="E25" i="1"/>
  <c r="E24" i="1"/>
  <c r="B22" i="1"/>
  <c r="C13" i="1"/>
  <c r="C15" i="1" s="1"/>
  <c r="C16" i="1" s="1"/>
  <c r="C19" i="1" s="1"/>
  <c r="C26" i="1"/>
  <c r="C24" i="1"/>
  <c r="C25" i="1"/>
</calcChain>
</file>

<file path=xl/sharedStrings.xml><?xml version="1.0" encoding="utf-8"?>
<sst xmlns="http://schemas.openxmlformats.org/spreadsheetml/2006/main" count="61" uniqueCount="50">
  <si>
    <t>Projeto</t>
  </si>
  <si>
    <t>Imposto</t>
  </si>
  <si>
    <t>RECEITAS</t>
  </si>
  <si>
    <t>DESPESAS</t>
  </si>
  <si>
    <t>Serviços</t>
  </si>
  <si>
    <t>Revenda</t>
  </si>
  <si>
    <t>Terceiros</t>
  </si>
  <si>
    <t>Revenda - Custos</t>
  </si>
  <si>
    <t>Terceiros - Custos</t>
  </si>
  <si>
    <t>Despesas</t>
  </si>
  <si>
    <t>CONFIGURAÇÕES</t>
  </si>
  <si>
    <t>Outras despesas</t>
  </si>
  <si>
    <t>DASHBOARD</t>
  </si>
  <si>
    <t>FLUXO DE CAIXA</t>
  </si>
  <si>
    <t>Receitas</t>
  </si>
  <si>
    <t>Progresso</t>
  </si>
  <si>
    <t>SERVIÇOS</t>
  </si>
  <si>
    <t>Nome</t>
  </si>
  <si>
    <t>Custo-hora</t>
  </si>
  <si>
    <t>TOTAL</t>
  </si>
  <si>
    <t>João</t>
  </si>
  <si>
    <t>Pedro</t>
  </si>
  <si>
    <t>Paulo</t>
  </si>
  <si>
    <t>-</t>
  </si>
  <si>
    <t>REVENDA</t>
  </si>
  <si>
    <t>Licenças de software</t>
  </si>
  <si>
    <t>Custo unit</t>
  </si>
  <si>
    <t>TERCEIROS</t>
  </si>
  <si>
    <t>Fornecedor1</t>
  </si>
  <si>
    <t>Fornecedor2</t>
  </si>
  <si>
    <t>Fornecedor3</t>
  </si>
  <si>
    <t>OUTRAS DESPESAS</t>
  </si>
  <si>
    <t>Alimentação</t>
  </si>
  <si>
    <t>Transporte</t>
  </si>
  <si>
    <t>Outros</t>
  </si>
  <si>
    <t>Total</t>
  </si>
  <si>
    <t>Lucro</t>
  </si>
  <si>
    <t>Situação do projeto</t>
  </si>
  <si>
    <t>Desvio</t>
  </si>
  <si>
    <t>Lucro (%)</t>
  </si>
  <si>
    <t>Casa de legos</t>
  </si>
  <si>
    <t>DETALHES DE DESPESAS</t>
  </si>
  <si>
    <t>Receita (Venda)</t>
  </si>
  <si>
    <t>Receita (líquida)</t>
  </si>
  <si>
    <t>Receita calculada</t>
  </si>
  <si>
    <t>Preço OK?</t>
  </si>
  <si>
    <t>Todos os casos</t>
  </si>
  <si>
    <t>Lucro previsto (objetivo)</t>
  </si>
  <si>
    <t>Preço arbitrário</t>
  </si>
  <si>
    <t>Preço baseado nos custos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</si>
</sst>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6" fillId="2" borderId="0" xfId="0" applyFont="1" applyFill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5" fillId="0" borderId="1" xfId="0" applyFont="1" applyBorder="1"/>
    <xf numFmtId="44" fontId="3" fillId="0" borderId="1" xfId="1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9" fontId="3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3" fillId="4" borderId="1" xfId="0" applyFont="1" applyFill="1" applyBorder="1"/>
    <xf numFmtId="44" fontId="3" fillId="4" borderId="1" xfId="1" applyFont="1" applyFill="1" applyBorder="1"/>
    <xf numFmtId="0" fontId="3" fillId="4" borderId="1" xfId="0" applyFont="1" applyFill="1" applyBorder="1" applyAlignment="1">
      <alignment horizontal="center"/>
    </xf>
    <xf numFmtId="9" fontId="3" fillId="7" borderId="1" xfId="2" applyFont="1" applyFill="1" applyBorder="1" applyAlignment="1">
      <alignment horizontal="center"/>
    </xf>
    <xf numFmtId="9" fontId="3" fillId="4" borderId="0" xfId="0" applyNumberFormat="1" applyFont="1" applyFill="1" applyAlignment="1">
      <alignment horizontal="center"/>
    </xf>
    <xf numFmtId="9" fontId="3" fillId="4" borderId="0" xfId="2" applyFont="1" applyFill="1" applyAlignment="1">
      <alignment horizontal="center"/>
    </xf>
    <xf numFmtId="17" fontId="6" fillId="6" borderId="1" xfId="0" applyNumberFormat="1" applyFont="1" applyFill="1" applyBorder="1" applyAlignment="1">
      <alignment horizontal="center"/>
    </xf>
    <xf numFmtId="44" fontId="3" fillId="4" borderId="0" xfId="1" applyFont="1" applyFill="1"/>
    <xf numFmtId="0" fontId="3" fillId="4" borderId="0" xfId="0" applyFont="1" applyFill="1" applyAlignment="1">
      <alignment horizontal="left"/>
    </xf>
    <xf numFmtId="9" fontId="7" fillId="5" borderId="1" xfId="0" applyNumberFormat="1" applyFont="1" applyFill="1" applyBorder="1" applyAlignment="1">
      <alignment horizontal="center"/>
    </xf>
    <xf numFmtId="0" fontId="8" fillId="8" borderId="0" xfId="0" applyFont="1" applyFill="1"/>
    <xf numFmtId="0" fontId="7" fillId="8" borderId="0" xfId="0" applyFont="1" applyFill="1" applyAlignment="1">
      <alignment horizontal="center"/>
    </xf>
    <xf numFmtId="0" fontId="7" fillId="8" borderId="0" xfId="0" applyFont="1" applyFill="1"/>
    <xf numFmtId="0" fontId="8" fillId="10" borderId="0" xfId="0" applyFont="1" applyFill="1"/>
    <xf numFmtId="0" fontId="7" fillId="10" borderId="0" xfId="0" applyFont="1" applyFill="1" applyAlignment="1">
      <alignment horizontal="center"/>
    </xf>
    <xf numFmtId="0" fontId="7" fillId="10" borderId="0" xfId="0" applyFont="1" applyFill="1"/>
    <xf numFmtId="0" fontId="8" fillId="9" borderId="0" xfId="0" applyFont="1" applyFill="1"/>
    <xf numFmtId="0" fontId="7" fillId="9" borderId="0" xfId="0" applyFont="1" applyFill="1" applyAlignment="1">
      <alignment horizontal="center"/>
    </xf>
    <xf numFmtId="0" fontId="7" fillId="9" borderId="0" xfId="0" applyFont="1" applyFill="1"/>
    <xf numFmtId="0" fontId="8" fillId="11" borderId="0" xfId="0" applyFont="1" applyFill="1"/>
    <xf numFmtId="0" fontId="7" fillId="11" borderId="0" xfId="0" applyFont="1" applyFill="1" applyAlignment="1">
      <alignment horizontal="center"/>
    </xf>
    <xf numFmtId="0" fontId="7" fillId="11" borderId="0" xfId="0" applyFont="1" applyFill="1"/>
    <xf numFmtId="44" fontId="3" fillId="7" borderId="0" xfId="1" applyFont="1" applyFill="1"/>
    <xf numFmtId="44" fontId="3" fillId="7" borderId="0" xfId="0" applyNumberFormat="1" applyFont="1" applyFill="1"/>
    <xf numFmtId="0" fontId="3" fillId="5" borderId="1" xfId="0" applyFont="1" applyFill="1" applyBorder="1" applyAlignment="1">
      <alignment horizontal="center"/>
    </xf>
    <xf numFmtId="44" fontId="3" fillId="3" borderId="1" xfId="1" applyFont="1" applyFill="1" applyBorder="1" applyAlignment="1">
      <alignment horizontal="center"/>
    </xf>
    <xf numFmtId="44" fontId="7" fillId="5" borderId="1" xfId="2" applyNumberFormat="1" applyFont="1" applyFill="1" applyBorder="1" applyAlignment="1">
      <alignment horizontal="center"/>
    </xf>
    <xf numFmtId="44" fontId="3" fillId="7" borderId="1" xfId="2" applyNumberFormat="1" applyFont="1" applyFill="1" applyBorder="1" applyAlignment="1">
      <alignment horizontal="center"/>
    </xf>
    <xf numFmtId="44" fontId="8" fillId="2" borderId="0" xfId="0" applyNumberFormat="1" applyFont="1" applyFill="1" applyAlignment="1">
      <alignment horizontal="left" vertical="center"/>
    </xf>
    <xf numFmtId="44" fontId="3" fillId="3" borderId="1" xfId="0" applyNumberFormat="1" applyFont="1" applyFill="1" applyBorder="1" applyAlignment="1">
      <alignment horizontal="center"/>
    </xf>
    <xf numFmtId="44" fontId="3" fillId="0" borderId="0" xfId="0" applyNumberFormat="1" applyFont="1"/>
    <xf numFmtId="44" fontId="2" fillId="0" borderId="0" xfId="0" applyNumberFormat="1" applyFont="1"/>
    <xf numFmtId="10" fontId="7" fillId="5" borderId="1" xfId="2" applyNumberFormat="1" applyFont="1" applyFill="1" applyBorder="1" applyAlignment="1">
      <alignment horizontal="center"/>
    </xf>
    <xf numFmtId="10" fontId="3" fillId="7" borderId="1" xfId="2" applyNumberFormat="1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workbookViewId="0">
      <selection activeCell="D11" sqref="D11"/>
    </sheetView>
  </sheetViews>
  <sheetFormatPr defaultRowHeight="10.199999999999999" outlineLevelRow="1" x14ac:dyDescent="0.2"/>
  <cols>
    <col min="1" max="1" width="24.109375" style="2" bestFit="1" customWidth="1"/>
    <col min="2" max="2" width="12.6640625" style="2" customWidth="1"/>
    <col min="3" max="3" width="13" style="3" customWidth="1"/>
    <col min="4" max="4" width="14.33203125" style="2" bestFit="1" customWidth="1"/>
    <col min="5" max="5" width="11.6640625" style="2" bestFit="1" customWidth="1"/>
    <col min="6" max="6" width="10.44140625" style="2" bestFit="1" customWidth="1"/>
    <col min="7" max="7" width="9.6640625" style="2" bestFit="1" customWidth="1"/>
    <col min="8" max="8" width="10.44140625" style="2" bestFit="1" customWidth="1"/>
    <col min="9" max="14" width="9" style="2" bestFit="1" customWidth="1"/>
    <col min="15" max="16384" width="8.88671875" style="2"/>
  </cols>
  <sheetData>
    <row r="1" spans="1:14" x14ac:dyDescent="0.2">
      <c r="A1" s="1" t="s">
        <v>0</v>
      </c>
      <c r="B1" s="29" t="s">
        <v>40</v>
      </c>
      <c r="C1" s="2"/>
      <c r="D1" s="1"/>
      <c r="E1" s="51"/>
      <c r="F1" s="51"/>
      <c r="G1" s="52"/>
    </row>
    <row r="3" spans="1:14" x14ac:dyDescent="0.2">
      <c r="A3" s="7" t="s">
        <v>10</v>
      </c>
      <c r="B3" s="7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outlineLevel="1" x14ac:dyDescent="0.2">
      <c r="A4" s="1" t="s">
        <v>48</v>
      </c>
      <c r="C4" s="2"/>
      <c r="D4" s="1" t="s">
        <v>49</v>
      </c>
      <c r="G4" s="1" t="s">
        <v>46</v>
      </c>
    </row>
    <row r="5" spans="1:14" outlineLevel="1" x14ac:dyDescent="0.2">
      <c r="A5" s="2" t="s">
        <v>42</v>
      </c>
      <c r="B5" s="28">
        <v>500000</v>
      </c>
      <c r="C5" s="2"/>
      <c r="D5" s="2" t="s">
        <v>4</v>
      </c>
      <c r="E5" s="25">
        <v>0.4</v>
      </c>
      <c r="G5" s="2" t="s">
        <v>1</v>
      </c>
      <c r="H5" s="26">
        <v>0.1</v>
      </c>
    </row>
    <row r="6" spans="1:14" outlineLevel="1" x14ac:dyDescent="0.2">
      <c r="A6" s="2" t="s">
        <v>47</v>
      </c>
      <c r="B6" s="25">
        <v>0.4</v>
      </c>
      <c r="C6" s="2"/>
      <c r="D6" s="2" t="s">
        <v>5</v>
      </c>
      <c r="E6" s="25">
        <v>0.2</v>
      </c>
      <c r="G6" s="2" t="s">
        <v>38</v>
      </c>
      <c r="H6" s="25">
        <v>0.05</v>
      </c>
    </row>
    <row r="7" spans="1:14" outlineLevel="1" x14ac:dyDescent="0.2">
      <c r="C7" s="2"/>
      <c r="D7" s="2" t="s">
        <v>6</v>
      </c>
      <c r="E7" s="25">
        <v>0.2</v>
      </c>
      <c r="G7" s="2" t="s">
        <v>43</v>
      </c>
      <c r="H7" s="43">
        <f>IF(B5&lt;&gt;0,B5*(1-H5),B27/(1-B6))</f>
        <v>450000</v>
      </c>
    </row>
    <row r="8" spans="1:14" outlineLevel="1" x14ac:dyDescent="0.2">
      <c r="C8" s="2"/>
      <c r="D8" s="2" t="s">
        <v>11</v>
      </c>
      <c r="E8" s="25">
        <v>0.05</v>
      </c>
    </row>
    <row r="9" spans="1:14" outlineLevel="1" x14ac:dyDescent="0.2">
      <c r="C9" s="2"/>
      <c r="D9" s="2" t="s">
        <v>44</v>
      </c>
      <c r="E9" s="44">
        <f>B13</f>
        <v>450000</v>
      </c>
    </row>
    <row r="11" spans="1:14" x14ac:dyDescent="0.2">
      <c r="A11" s="56" t="s">
        <v>12</v>
      </c>
      <c r="B11" s="7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57"/>
      <c r="B12" s="13" t="s">
        <v>35</v>
      </c>
      <c r="C12" s="27">
        <v>42370</v>
      </c>
      <c r="D12" s="27">
        <v>42401</v>
      </c>
      <c r="E12" s="27">
        <v>42430</v>
      </c>
      <c r="F12" s="27">
        <v>42461</v>
      </c>
      <c r="G12" s="27">
        <v>42491</v>
      </c>
      <c r="H12" s="27">
        <v>42522</v>
      </c>
      <c r="I12" s="27">
        <v>42552</v>
      </c>
      <c r="J12" s="27">
        <v>42583</v>
      </c>
      <c r="K12" s="27">
        <v>42614</v>
      </c>
      <c r="L12" s="27">
        <v>42644</v>
      </c>
      <c r="M12" s="27">
        <v>42675</v>
      </c>
      <c r="N12" s="27">
        <v>42705</v>
      </c>
    </row>
    <row r="13" spans="1:14" outlineLevel="1" x14ac:dyDescent="0.2">
      <c r="A13" s="10" t="s">
        <v>14</v>
      </c>
      <c r="B13" s="47">
        <f>IF(B23=0,B22,B23)</f>
        <v>450000</v>
      </c>
      <c r="C13" s="48">
        <f>C23</f>
        <v>204975</v>
      </c>
      <c r="D13" s="48">
        <f t="shared" ref="D13:N13" si="0">D23</f>
        <v>114210.00000000001</v>
      </c>
      <c r="E13" s="48">
        <f t="shared" si="0"/>
        <v>131040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48">
        <f t="shared" si="0"/>
        <v>0</v>
      </c>
    </row>
    <row r="14" spans="1:14" outlineLevel="1" x14ac:dyDescent="0.2">
      <c r="A14" s="10" t="s">
        <v>9</v>
      </c>
      <c r="B14" s="47">
        <f>SUM(C14:N14)</f>
        <v>230160</v>
      </c>
      <c r="C14" s="48">
        <f>C27</f>
        <v>104737.5</v>
      </c>
      <c r="D14" s="48">
        <f t="shared" ref="D14:N14" si="1">D27</f>
        <v>58406.25</v>
      </c>
      <c r="E14" s="48">
        <f t="shared" si="1"/>
        <v>67016.25</v>
      </c>
      <c r="F14" s="48">
        <f t="shared" si="1"/>
        <v>0</v>
      </c>
      <c r="G14" s="48">
        <f t="shared" si="1"/>
        <v>0</v>
      </c>
      <c r="H14" s="48">
        <f t="shared" si="1"/>
        <v>0</v>
      </c>
      <c r="I14" s="48">
        <f t="shared" si="1"/>
        <v>0</v>
      </c>
      <c r="J14" s="48">
        <f t="shared" si="1"/>
        <v>0</v>
      </c>
      <c r="K14" s="48">
        <f t="shared" si="1"/>
        <v>0</v>
      </c>
      <c r="L14" s="48">
        <f t="shared" si="1"/>
        <v>0</v>
      </c>
      <c r="M14" s="48">
        <f t="shared" si="1"/>
        <v>0</v>
      </c>
      <c r="N14" s="48">
        <f t="shared" si="1"/>
        <v>0</v>
      </c>
    </row>
    <row r="15" spans="1:14" outlineLevel="1" x14ac:dyDescent="0.2">
      <c r="A15" s="10" t="s">
        <v>36</v>
      </c>
      <c r="B15" s="47">
        <f>B13-B14</f>
        <v>219840</v>
      </c>
      <c r="C15" s="48">
        <f>C13-C14</f>
        <v>100237.5</v>
      </c>
      <c r="D15" s="48">
        <f t="shared" ref="D15:N15" si="2">D13-D14</f>
        <v>55803.750000000015</v>
      </c>
      <c r="E15" s="48">
        <f t="shared" si="2"/>
        <v>64023.75</v>
      </c>
      <c r="F15" s="48">
        <f t="shared" si="2"/>
        <v>0</v>
      </c>
      <c r="G15" s="48">
        <f t="shared" si="2"/>
        <v>0</v>
      </c>
      <c r="H15" s="48">
        <f t="shared" si="2"/>
        <v>0</v>
      </c>
      <c r="I15" s="48">
        <f t="shared" si="2"/>
        <v>0</v>
      </c>
      <c r="J15" s="48">
        <f t="shared" si="2"/>
        <v>0</v>
      </c>
      <c r="K15" s="48">
        <f t="shared" si="2"/>
        <v>0</v>
      </c>
      <c r="L15" s="48">
        <f t="shared" si="2"/>
        <v>0</v>
      </c>
      <c r="M15" s="48">
        <f t="shared" si="2"/>
        <v>0</v>
      </c>
      <c r="N15" s="48">
        <f t="shared" si="2"/>
        <v>0</v>
      </c>
    </row>
    <row r="16" spans="1:14" outlineLevel="1" x14ac:dyDescent="0.2">
      <c r="A16" s="10" t="s">
        <v>39</v>
      </c>
      <c r="B16" s="53">
        <f>B15/B13</f>
        <v>0.48853333333333332</v>
      </c>
      <c r="C16" s="54">
        <f t="shared" ref="C16:N16" si="3">IFERROR(C15/C13,"")</f>
        <v>0.48902305159165754</v>
      </c>
      <c r="D16" s="54">
        <f t="shared" si="3"/>
        <v>0.48860651431573426</v>
      </c>
      <c r="E16" s="54">
        <f t="shared" si="3"/>
        <v>0.48858173076923078</v>
      </c>
      <c r="F16" s="24" t="str">
        <f t="shared" si="3"/>
        <v/>
      </c>
      <c r="G16" s="24" t="str">
        <f t="shared" si="3"/>
        <v/>
      </c>
      <c r="H16" s="24" t="str">
        <f t="shared" si="3"/>
        <v/>
      </c>
      <c r="I16" s="24" t="str">
        <f t="shared" si="3"/>
        <v/>
      </c>
      <c r="J16" s="24" t="str">
        <f t="shared" si="3"/>
        <v/>
      </c>
      <c r="K16" s="24" t="str">
        <f t="shared" si="3"/>
        <v/>
      </c>
      <c r="L16" s="24" t="str">
        <f t="shared" si="3"/>
        <v/>
      </c>
      <c r="M16" s="24" t="str">
        <f t="shared" si="3"/>
        <v/>
      </c>
      <c r="N16" s="24" t="str">
        <f t="shared" si="3"/>
        <v/>
      </c>
    </row>
    <row r="17" spans="1:14" outlineLevel="1" x14ac:dyDescent="0.2">
      <c r="A17" s="10" t="s">
        <v>15</v>
      </c>
      <c r="B17" s="30">
        <f>SUM(C17:N17)</f>
        <v>1.0005000000000002</v>
      </c>
      <c r="C17" s="55">
        <v>0.45550000000000002</v>
      </c>
      <c r="D17" s="55">
        <v>0.25380000000000003</v>
      </c>
      <c r="E17" s="55">
        <v>0.29120000000000001</v>
      </c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10" t="s">
        <v>45</v>
      </c>
      <c r="B18" s="45" t="str">
        <f>IF(B16&gt;=B6,"OK","Revisar preço")</f>
        <v>OK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x14ac:dyDescent="0.2">
      <c r="A19" s="16" t="s">
        <v>37</v>
      </c>
      <c r="B19" s="13" t="str">
        <f>IF(B18="Revisar preço","Revisar preço",IF(B17=0,"",IF($B$6&gt;B16,"Ruim","Boa")))</f>
        <v>Boa</v>
      </c>
      <c r="C19" s="13" t="str">
        <f>IF(C18="Revisar preço","Revisar preço",IF(C17=0,"",IF($B$6&gt;C16,"Ruim","Boa")))</f>
        <v>Boa</v>
      </c>
      <c r="D19" s="13" t="str">
        <f>IF(D18="Revisar preço","Revisar preço",IF(D17=0,"",IF($B$6&gt;D16,"Ruim","Boa")))</f>
        <v>Boa</v>
      </c>
      <c r="E19" s="13" t="str">
        <f>IF(E18="Revisar preço","Revisar preço",IF(E17=0,"",IF($B$6&gt;E16,"Ruim","Boa")))</f>
        <v>Boa</v>
      </c>
      <c r="F19" s="13" t="str">
        <f>IF(F18="Revisar preço","Revisar preço",IF(F17=0,"",IF($B$6&gt;F16,"Ruim","Boa")))</f>
        <v/>
      </c>
      <c r="G19" s="13" t="str">
        <f>IF(G18="Revisar preço","Revisar preço",IF(G17=0,"",IF($B$6&gt;G16,"Ruim","Boa")))</f>
        <v/>
      </c>
      <c r="H19" s="13" t="str">
        <f>IF(H18="Revisar preço","Revisar preço",IF(H17=0,"",IF($B$6&gt;H16,"Ruim","Boa")))</f>
        <v/>
      </c>
      <c r="I19" s="13" t="str">
        <f>IF(I18="Revisar preço","Revisar preço",IF(I17=0,"",IF($B$6&gt;I16,"Ruim","Boa")))</f>
        <v/>
      </c>
      <c r="J19" s="13" t="str">
        <f>IF(J18="Revisar preço","Revisar preço",IF(J17=0,"",IF($B$6&gt;J16,"Ruim","Boa")))</f>
        <v/>
      </c>
      <c r="K19" s="13" t="str">
        <f>IF(K18="Revisar preço","Revisar preço",IF(K17=0,"",IF($B$6&gt;K16,"Ruim","Boa")))</f>
        <v/>
      </c>
      <c r="L19" s="13" t="str">
        <f>IF(L18="Revisar preço","Revisar preço",IF(L17=0,"",IF($B$6&gt;L16,"Ruim","Boa")))</f>
        <v/>
      </c>
      <c r="M19" s="13" t="str">
        <f>IF(M18="Revisar preço","Revisar preço",IF(M17=0,"",IF($B$6&gt;M16,"Ruim","Boa")))</f>
        <v/>
      </c>
      <c r="N19" s="13" t="str">
        <f>IF(N18="Revisar preço","Revisar preço",IF(N17=0,"",IF($B$6&gt;N16,"Ruim","Boa")))</f>
        <v/>
      </c>
    </row>
    <row r="21" spans="1:14" x14ac:dyDescent="0.2">
      <c r="A21" s="56" t="s">
        <v>13</v>
      </c>
      <c r="B21" s="15"/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57"/>
      <c r="B22" s="49">
        <f>SUM(C23:N23)</f>
        <v>450225</v>
      </c>
      <c r="C22" s="27">
        <f t="shared" ref="C22:N22" si="4">C12</f>
        <v>42370</v>
      </c>
      <c r="D22" s="27">
        <f t="shared" si="4"/>
        <v>42401</v>
      </c>
      <c r="E22" s="27">
        <f t="shared" si="4"/>
        <v>42430</v>
      </c>
      <c r="F22" s="27">
        <f t="shared" si="4"/>
        <v>42461</v>
      </c>
      <c r="G22" s="27">
        <f t="shared" si="4"/>
        <v>42491</v>
      </c>
      <c r="H22" s="27">
        <f t="shared" si="4"/>
        <v>42522</v>
      </c>
      <c r="I22" s="27">
        <f t="shared" si="4"/>
        <v>42552</v>
      </c>
      <c r="J22" s="27">
        <f t="shared" si="4"/>
        <v>42583</v>
      </c>
      <c r="K22" s="27">
        <f t="shared" si="4"/>
        <v>42614</v>
      </c>
      <c r="L22" s="27">
        <f t="shared" si="4"/>
        <v>42644</v>
      </c>
      <c r="M22" s="27">
        <f t="shared" si="4"/>
        <v>42675</v>
      </c>
      <c r="N22" s="27">
        <f t="shared" si="4"/>
        <v>42705</v>
      </c>
    </row>
    <row r="23" spans="1:14" outlineLevel="1" x14ac:dyDescent="0.2">
      <c r="A23" s="9" t="s">
        <v>2</v>
      </c>
      <c r="B23" s="46">
        <f>IF(H7&lt;&gt;0,H7,0)</f>
        <v>450000</v>
      </c>
      <c r="C23" s="20">
        <f>$B$13*C17</f>
        <v>204975</v>
      </c>
      <c r="D23" s="20">
        <f t="shared" ref="D23:N23" si="5">$B$13*D17</f>
        <v>114210.00000000001</v>
      </c>
      <c r="E23" s="20">
        <f t="shared" si="5"/>
        <v>131040</v>
      </c>
      <c r="F23" s="20">
        <f t="shared" si="5"/>
        <v>0</v>
      </c>
      <c r="G23" s="20">
        <f t="shared" si="5"/>
        <v>0</v>
      </c>
      <c r="H23" s="20">
        <f t="shared" si="5"/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>
        <f t="shared" si="5"/>
        <v>0</v>
      </c>
      <c r="M23" s="20">
        <f t="shared" si="5"/>
        <v>0</v>
      </c>
      <c r="N23" s="20">
        <f t="shared" si="5"/>
        <v>0</v>
      </c>
    </row>
    <row r="24" spans="1:14" outlineLevel="1" x14ac:dyDescent="0.2">
      <c r="A24" s="10" t="str">
        <f>D5</f>
        <v>Serviços</v>
      </c>
      <c r="B24" s="17">
        <f>E5</f>
        <v>0.4</v>
      </c>
      <c r="C24" s="19">
        <f>IF($B$23=0,C28*(1+$B24),C$23*($B24/SUM($B$24:$B$26)))</f>
        <v>102487.5</v>
      </c>
      <c r="D24" s="19">
        <f>IF($B$23=0,D28*(1+$B24),D$23*($B$24/SUM($B$24:$B$26)))</f>
        <v>57105.000000000007</v>
      </c>
      <c r="E24" s="19">
        <f>IF($B$23=0,E28*(1+$B24),E$23*($B$24/SUM($B$24:$B$26)))</f>
        <v>65520</v>
      </c>
      <c r="F24" s="19">
        <f t="shared" ref="F24:N24" si="6">F28*(1+$B24)</f>
        <v>0</v>
      </c>
      <c r="G24" s="19">
        <f t="shared" si="6"/>
        <v>0</v>
      </c>
      <c r="H24" s="19">
        <f t="shared" si="6"/>
        <v>0</v>
      </c>
      <c r="I24" s="19">
        <f t="shared" si="6"/>
        <v>0</v>
      </c>
      <c r="J24" s="19">
        <f t="shared" si="6"/>
        <v>0</v>
      </c>
      <c r="K24" s="19">
        <f t="shared" si="6"/>
        <v>0</v>
      </c>
      <c r="L24" s="19">
        <f t="shared" si="6"/>
        <v>0</v>
      </c>
      <c r="M24" s="19">
        <f t="shared" si="6"/>
        <v>0</v>
      </c>
      <c r="N24" s="19">
        <f t="shared" si="6"/>
        <v>0</v>
      </c>
    </row>
    <row r="25" spans="1:14" outlineLevel="1" x14ac:dyDescent="0.2">
      <c r="A25" s="10" t="str">
        <f>D6</f>
        <v>Revenda</v>
      </c>
      <c r="B25" s="17">
        <f>E6</f>
        <v>0.2</v>
      </c>
      <c r="C25" s="19">
        <f>IF($B$23=0,C29*(1+$B25),C$23*($B25/SUM($B$24:$B$26)))</f>
        <v>51243.75</v>
      </c>
      <c r="D25" s="19">
        <f>IF($B$23=0,D29*(1+$B25),D$23*($B25/SUM($B$24:$B$26)))</f>
        <v>28552.500000000004</v>
      </c>
      <c r="E25" s="19">
        <f>IF($B$23=0,E29*(1+$B25),E$23*($B25/SUM($B$24:$B$26)))</f>
        <v>32760</v>
      </c>
      <c r="F25" s="19">
        <f t="shared" ref="F25:N25" si="7">F29*(1+$B25)</f>
        <v>0</v>
      </c>
      <c r="G25" s="19">
        <f t="shared" si="7"/>
        <v>0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</row>
    <row r="26" spans="1:14" outlineLevel="1" x14ac:dyDescent="0.2">
      <c r="A26" s="10" t="str">
        <f>D7</f>
        <v>Terceiros</v>
      </c>
      <c r="B26" s="17">
        <f>E7</f>
        <v>0.2</v>
      </c>
      <c r="C26" s="19">
        <f>IF($B$23=0,C30*(1+$B26),C$23*($B26/SUM($B$24:$B$26)))</f>
        <v>51243.75</v>
      </c>
      <c r="D26" s="19">
        <f>IF($B$23=0,D30*(1+$B26),D$23*($B26/SUM($B$24:$B$26)))</f>
        <v>28552.500000000004</v>
      </c>
      <c r="E26" s="19">
        <f>IF($B$23=0,E30*(1+$B26),E$23*($B26/SUM($B$24:$B$26)))</f>
        <v>32760</v>
      </c>
      <c r="F26" s="12">
        <f t="shared" ref="F26:N26" si="8">F30*(1+$B26)</f>
        <v>0</v>
      </c>
      <c r="G26" s="12">
        <f t="shared" si="8"/>
        <v>0</v>
      </c>
      <c r="H26" s="12">
        <f t="shared" si="8"/>
        <v>0</v>
      </c>
      <c r="I26" s="12">
        <f t="shared" si="8"/>
        <v>0</v>
      </c>
      <c r="J26" s="12">
        <f t="shared" si="8"/>
        <v>0</v>
      </c>
      <c r="K26" s="12">
        <f t="shared" si="8"/>
        <v>0</v>
      </c>
      <c r="L26" s="12">
        <f t="shared" si="8"/>
        <v>0</v>
      </c>
      <c r="M26" s="12">
        <f t="shared" si="8"/>
        <v>0</v>
      </c>
      <c r="N26" s="12">
        <f t="shared" si="8"/>
        <v>0</v>
      </c>
    </row>
    <row r="27" spans="1:14" outlineLevel="1" x14ac:dyDescent="0.2">
      <c r="A27" s="11" t="s">
        <v>3</v>
      </c>
      <c r="B27" s="50">
        <f>SUM(C27:N27)</f>
        <v>230160</v>
      </c>
      <c r="C27" s="20">
        <f>SUM(C28:C32)</f>
        <v>104737.5</v>
      </c>
      <c r="D27" s="20">
        <f t="shared" ref="D27:N27" si="9">SUM(D28:D32)</f>
        <v>58406.25</v>
      </c>
      <c r="E27" s="20">
        <f t="shared" si="9"/>
        <v>67016.25</v>
      </c>
      <c r="F27" s="20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0">
        <f t="shared" si="9"/>
        <v>0</v>
      </c>
      <c r="L27" s="20">
        <f t="shared" si="9"/>
        <v>0</v>
      </c>
      <c r="M27" s="20">
        <f t="shared" si="9"/>
        <v>0</v>
      </c>
      <c r="N27" s="20">
        <f t="shared" si="9"/>
        <v>0</v>
      </c>
    </row>
    <row r="28" spans="1:14" outlineLevel="1" x14ac:dyDescent="0.2">
      <c r="A28" s="10" t="str">
        <f>A24 &amp; " - Horas de trabalho"</f>
        <v>Serviços - Horas de trabalho</v>
      </c>
      <c r="B28" s="50">
        <f t="shared" ref="B28:B30" si="10">SUM(C28:N28)</f>
        <v>74600</v>
      </c>
      <c r="C28" s="12">
        <f>C42</f>
        <v>25600</v>
      </c>
      <c r="D28" s="12">
        <f t="shared" ref="D28:N28" si="11">D42</f>
        <v>24200</v>
      </c>
      <c r="E28" s="12">
        <f t="shared" si="11"/>
        <v>24800</v>
      </c>
      <c r="F28" s="12">
        <f t="shared" si="11"/>
        <v>0</v>
      </c>
      <c r="G28" s="12">
        <f t="shared" si="11"/>
        <v>0</v>
      </c>
      <c r="H28" s="12">
        <f t="shared" si="11"/>
        <v>0</v>
      </c>
      <c r="I28" s="12">
        <f t="shared" si="11"/>
        <v>0</v>
      </c>
      <c r="J28" s="12">
        <f t="shared" si="11"/>
        <v>0</v>
      </c>
      <c r="K28" s="12">
        <f t="shared" si="11"/>
        <v>0</v>
      </c>
      <c r="L28" s="12">
        <f t="shared" si="11"/>
        <v>0</v>
      </c>
      <c r="M28" s="12">
        <f t="shared" si="11"/>
        <v>0</v>
      </c>
      <c r="N28" s="12">
        <f t="shared" si="11"/>
        <v>0</v>
      </c>
    </row>
    <row r="29" spans="1:14" outlineLevel="1" x14ac:dyDescent="0.2">
      <c r="A29" s="10" t="s">
        <v>7</v>
      </c>
      <c r="B29" s="50">
        <f t="shared" si="10"/>
        <v>25000</v>
      </c>
      <c r="C29" s="19">
        <f>C48</f>
        <v>25000</v>
      </c>
      <c r="D29" s="19">
        <f t="shared" ref="D29:N29" si="12">D48</f>
        <v>0</v>
      </c>
      <c r="E29" s="19">
        <f t="shared" si="12"/>
        <v>0</v>
      </c>
      <c r="F29" s="19">
        <f t="shared" si="12"/>
        <v>0</v>
      </c>
      <c r="G29" s="19">
        <f t="shared" si="12"/>
        <v>0</v>
      </c>
      <c r="H29" s="19">
        <f t="shared" si="12"/>
        <v>0</v>
      </c>
      <c r="I29" s="19">
        <f t="shared" si="12"/>
        <v>0</v>
      </c>
      <c r="J29" s="19">
        <f t="shared" si="12"/>
        <v>0</v>
      </c>
      <c r="K29" s="19">
        <f t="shared" si="12"/>
        <v>0</v>
      </c>
      <c r="L29" s="19">
        <f t="shared" si="12"/>
        <v>0</v>
      </c>
      <c r="M29" s="19">
        <f t="shared" si="12"/>
        <v>0</v>
      </c>
      <c r="N29" s="19">
        <f t="shared" si="12"/>
        <v>0</v>
      </c>
    </row>
    <row r="30" spans="1:14" outlineLevel="1" x14ac:dyDescent="0.2">
      <c r="A30" s="10" t="s">
        <v>8</v>
      </c>
      <c r="B30" s="50">
        <f t="shared" si="10"/>
        <v>116400</v>
      </c>
      <c r="C30" s="19">
        <f>C54</f>
        <v>48000</v>
      </c>
      <c r="D30" s="19">
        <f t="shared" ref="D30:N30" si="13">D54</f>
        <v>30400</v>
      </c>
      <c r="E30" s="19">
        <f t="shared" si="13"/>
        <v>38000</v>
      </c>
      <c r="F30" s="19">
        <f t="shared" si="13"/>
        <v>0</v>
      </c>
      <c r="G30" s="19">
        <f t="shared" si="13"/>
        <v>0</v>
      </c>
      <c r="H30" s="19">
        <f t="shared" si="13"/>
        <v>0</v>
      </c>
      <c r="I30" s="19">
        <f t="shared" si="13"/>
        <v>0</v>
      </c>
      <c r="J30" s="19">
        <f t="shared" si="13"/>
        <v>0</v>
      </c>
      <c r="K30" s="19">
        <f t="shared" si="13"/>
        <v>0</v>
      </c>
      <c r="L30" s="19">
        <f t="shared" si="13"/>
        <v>0</v>
      </c>
      <c r="M30" s="19">
        <f t="shared" si="13"/>
        <v>0</v>
      </c>
      <c r="N30" s="19">
        <f t="shared" si="13"/>
        <v>0</v>
      </c>
    </row>
    <row r="31" spans="1:14" outlineLevel="1" x14ac:dyDescent="0.2">
      <c r="A31" s="10" t="str">
        <f>D8</f>
        <v>Outras despesas</v>
      </c>
      <c r="B31" s="17">
        <f>E8</f>
        <v>0.05</v>
      </c>
      <c r="C31" s="19">
        <f>C60</f>
        <v>1150</v>
      </c>
      <c r="D31" s="19">
        <f t="shared" ref="D31:N31" si="14">D60</f>
        <v>1025</v>
      </c>
      <c r="E31" s="19">
        <f t="shared" si="14"/>
        <v>1025</v>
      </c>
      <c r="F31" s="19">
        <f t="shared" si="14"/>
        <v>0</v>
      </c>
      <c r="G31" s="19">
        <f t="shared" si="14"/>
        <v>0</v>
      </c>
      <c r="H31" s="19">
        <f t="shared" si="14"/>
        <v>0</v>
      </c>
      <c r="I31" s="19">
        <f t="shared" si="14"/>
        <v>0</v>
      </c>
      <c r="J31" s="19">
        <f t="shared" si="14"/>
        <v>0</v>
      </c>
      <c r="K31" s="19">
        <f t="shared" si="14"/>
        <v>0</v>
      </c>
      <c r="L31" s="19">
        <f t="shared" si="14"/>
        <v>0</v>
      </c>
      <c r="M31" s="19">
        <f t="shared" si="14"/>
        <v>0</v>
      </c>
      <c r="N31" s="19">
        <f t="shared" si="14"/>
        <v>0</v>
      </c>
    </row>
    <row r="32" spans="1:14" outlineLevel="1" x14ac:dyDescent="0.2">
      <c r="A32" s="10" t="str">
        <f>G6</f>
        <v>Desvio</v>
      </c>
      <c r="B32" s="17">
        <f>H6</f>
        <v>0.05</v>
      </c>
      <c r="C32" s="19">
        <f>SUM(C28:C31)*$B32</f>
        <v>4987.5</v>
      </c>
      <c r="D32" s="19">
        <f t="shared" ref="D32:N32" si="15">SUM(D28:D31)*$B32</f>
        <v>2781.25</v>
      </c>
      <c r="E32" s="19">
        <f t="shared" si="15"/>
        <v>3191.25</v>
      </c>
      <c r="F32" s="19">
        <f t="shared" si="15"/>
        <v>0</v>
      </c>
      <c r="G32" s="19">
        <f t="shared" si="15"/>
        <v>0</v>
      </c>
      <c r="H32" s="19">
        <f t="shared" si="15"/>
        <v>0</v>
      </c>
      <c r="I32" s="19">
        <f t="shared" si="15"/>
        <v>0</v>
      </c>
      <c r="J32" s="19">
        <f t="shared" si="15"/>
        <v>0</v>
      </c>
      <c r="K32" s="19">
        <f t="shared" si="15"/>
        <v>0</v>
      </c>
      <c r="L32" s="19">
        <f t="shared" si="15"/>
        <v>0</v>
      </c>
      <c r="M32" s="19">
        <f t="shared" si="15"/>
        <v>0</v>
      </c>
      <c r="N32" s="19">
        <f t="shared" si="15"/>
        <v>0</v>
      </c>
    </row>
    <row r="34" spans="1:14" x14ac:dyDescent="0.2">
      <c r="A34" s="16" t="s">
        <v>41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x14ac:dyDescent="0.2">
      <c r="A35" s="31" t="s">
        <v>16</v>
      </c>
      <c r="B35" s="3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outlineLevel="1" x14ac:dyDescent="0.2">
      <c r="A36" s="8" t="s">
        <v>17</v>
      </c>
      <c r="B36" s="14" t="s">
        <v>18</v>
      </c>
      <c r="C36" s="27">
        <f t="shared" ref="C36:N36" si="16">C22</f>
        <v>42370</v>
      </c>
      <c r="D36" s="27">
        <f t="shared" si="16"/>
        <v>42401</v>
      </c>
      <c r="E36" s="27">
        <f t="shared" si="16"/>
        <v>42430</v>
      </c>
      <c r="F36" s="27">
        <f t="shared" si="16"/>
        <v>42461</v>
      </c>
      <c r="G36" s="27">
        <f t="shared" si="16"/>
        <v>42491</v>
      </c>
      <c r="H36" s="27">
        <f t="shared" si="16"/>
        <v>42522</v>
      </c>
      <c r="I36" s="27">
        <f t="shared" si="16"/>
        <v>42552</v>
      </c>
      <c r="J36" s="27">
        <f t="shared" si="16"/>
        <v>42583</v>
      </c>
      <c r="K36" s="27">
        <f t="shared" si="16"/>
        <v>42614</v>
      </c>
      <c r="L36" s="27">
        <f t="shared" si="16"/>
        <v>42644</v>
      </c>
      <c r="M36" s="27">
        <f t="shared" si="16"/>
        <v>42675</v>
      </c>
      <c r="N36" s="27">
        <f t="shared" si="16"/>
        <v>42705</v>
      </c>
    </row>
    <row r="37" spans="1:14" outlineLevel="1" x14ac:dyDescent="0.2">
      <c r="A37" s="21" t="s">
        <v>20</v>
      </c>
      <c r="B37" s="22">
        <v>120</v>
      </c>
      <c r="C37" s="23">
        <v>160</v>
      </c>
      <c r="D37" s="23">
        <v>80</v>
      </c>
      <c r="E37" s="23">
        <v>40</v>
      </c>
      <c r="F37" s="23"/>
      <c r="G37" s="23"/>
      <c r="H37" s="23"/>
      <c r="I37" s="23"/>
      <c r="J37" s="23"/>
      <c r="K37" s="23"/>
      <c r="L37" s="23"/>
      <c r="M37" s="23"/>
      <c r="N37" s="23"/>
    </row>
    <row r="38" spans="1:14" outlineLevel="1" x14ac:dyDescent="0.2">
      <c r="A38" s="21" t="s">
        <v>21</v>
      </c>
      <c r="B38" s="22">
        <v>80</v>
      </c>
      <c r="C38" s="23">
        <v>80</v>
      </c>
      <c r="D38" s="23">
        <v>160</v>
      </c>
      <c r="E38" s="23">
        <v>160</v>
      </c>
      <c r="F38" s="23"/>
      <c r="G38" s="23"/>
      <c r="H38" s="23"/>
      <c r="I38" s="23"/>
      <c r="J38" s="23"/>
      <c r="K38" s="23"/>
      <c r="L38" s="23"/>
      <c r="M38" s="23"/>
      <c r="N38" s="23"/>
    </row>
    <row r="39" spans="1:14" outlineLevel="1" x14ac:dyDescent="0.2">
      <c r="A39" s="21" t="s">
        <v>22</v>
      </c>
      <c r="B39" s="22">
        <v>45</v>
      </c>
      <c r="C39" s="23">
        <v>0</v>
      </c>
      <c r="D39" s="23">
        <v>40</v>
      </c>
      <c r="E39" s="23">
        <v>160</v>
      </c>
      <c r="F39" s="23"/>
      <c r="G39" s="23"/>
      <c r="H39" s="23"/>
      <c r="I39" s="23"/>
      <c r="J39" s="23"/>
      <c r="K39" s="23"/>
      <c r="L39" s="23"/>
      <c r="M39" s="23"/>
      <c r="N39" s="23"/>
    </row>
    <row r="40" spans="1:14" outlineLevel="1" x14ac:dyDescent="0.2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outlineLevel="1" x14ac:dyDescent="0.2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outlineLevel="1" x14ac:dyDescent="0.2">
      <c r="A42" s="8" t="s">
        <v>19</v>
      </c>
      <c r="B42" s="12" t="s">
        <v>23</v>
      </c>
      <c r="C42" s="12">
        <f t="shared" ref="C42:N42" si="17">SUMPRODUCT($B37:$B41,C37:C41)</f>
        <v>25600</v>
      </c>
      <c r="D42" s="12">
        <f t="shared" si="17"/>
        <v>24200</v>
      </c>
      <c r="E42" s="12">
        <f t="shared" si="17"/>
        <v>24800</v>
      </c>
      <c r="F42" s="12">
        <f t="shared" si="17"/>
        <v>0</v>
      </c>
      <c r="G42" s="12">
        <f t="shared" si="17"/>
        <v>0</v>
      </c>
      <c r="H42" s="12">
        <f t="shared" si="17"/>
        <v>0</v>
      </c>
      <c r="I42" s="12">
        <f t="shared" si="17"/>
        <v>0</v>
      </c>
      <c r="J42" s="12">
        <f t="shared" si="17"/>
        <v>0</v>
      </c>
      <c r="K42" s="12">
        <f t="shared" si="17"/>
        <v>0</v>
      </c>
      <c r="L42" s="12">
        <f t="shared" si="17"/>
        <v>0</v>
      </c>
      <c r="M42" s="12">
        <f t="shared" si="17"/>
        <v>0</v>
      </c>
      <c r="N42" s="12">
        <f t="shared" si="17"/>
        <v>0</v>
      </c>
    </row>
    <row r="43" spans="1:14" x14ac:dyDescent="0.2">
      <c r="A43" s="34" t="s">
        <v>24</v>
      </c>
      <c r="B43" s="34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 outlineLevel="1" x14ac:dyDescent="0.2">
      <c r="A44" s="8" t="s">
        <v>17</v>
      </c>
      <c r="B44" s="14" t="s">
        <v>26</v>
      </c>
      <c r="C44" s="27">
        <f t="shared" ref="C44:N44" si="18">C36</f>
        <v>42370</v>
      </c>
      <c r="D44" s="27">
        <f t="shared" si="18"/>
        <v>42401</v>
      </c>
      <c r="E44" s="27">
        <f t="shared" si="18"/>
        <v>42430</v>
      </c>
      <c r="F44" s="27">
        <f t="shared" si="18"/>
        <v>42461</v>
      </c>
      <c r="G44" s="27">
        <f t="shared" si="18"/>
        <v>42491</v>
      </c>
      <c r="H44" s="27">
        <f t="shared" si="18"/>
        <v>42522</v>
      </c>
      <c r="I44" s="27">
        <f t="shared" si="18"/>
        <v>42552</v>
      </c>
      <c r="J44" s="27">
        <f t="shared" si="18"/>
        <v>42583</v>
      </c>
      <c r="K44" s="27">
        <f t="shared" si="18"/>
        <v>42614</v>
      </c>
      <c r="L44" s="27">
        <f t="shared" si="18"/>
        <v>42644</v>
      </c>
      <c r="M44" s="27">
        <f t="shared" si="18"/>
        <v>42675</v>
      </c>
      <c r="N44" s="27">
        <f t="shared" si="18"/>
        <v>42705</v>
      </c>
    </row>
    <row r="45" spans="1:14" outlineLevel="1" x14ac:dyDescent="0.2">
      <c r="A45" s="21" t="s">
        <v>25</v>
      </c>
      <c r="B45" s="22">
        <v>2500</v>
      </c>
      <c r="C45" s="23">
        <v>10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 outlineLevel="1" x14ac:dyDescent="0.2">
      <c r="A46" s="21"/>
      <c r="B46" s="22"/>
      <c r="C46" s="23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outlineLevel="1" x14ac:dyDescent="0.2">
      <c r="A47" s="21"/>
      <c r="B47" s="22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outlineLevel="1" x14ac:dyDescent="0.2">
      <c r="A48" s="8" t="s">
        <v>19</v>
      </c>
      <c r="B48" s="12" t="s">
        <v>23</v>
      </c>
      <c r="C48" s="12">
        <f>SUMPRODUCT($B45:$B47,C45:C47)</f>
        <v>25000</v>
      </c>
      <c r="D48" s="12">
        <f t="shared" ref="D48:N48" si="19">SUMPRODUCT($B45:$B47,D45:D47)</f>
        <v>0</v>
      </c>
      <c r="E48" s="12">
        <f t="shared" si="19"/>
        <v>0</v>
      </c>
      <c r="F48" s="12">
        <f t="shared" si="19"/>
        <v>0</v>
      </c>
      <c r="G48" s="12">
        <f t="shared" si="19"/>
        <v>0</v>
      </c>
      <c r="H48" s="12">
        <f t="shared" si="19"/>
        <v>0</v>
      </c>
      <c r="I48" s="12">
        <f t="shared" si="19"/>
        <v>0</v>
      </c>
      <c r="J48" s="12">
        <f t="shared" si="19"/>
        <v>0</v>
      </c>
      <c r="K48" s="12">
        <f t="shared" si="19"/>
        <v>0</v>
      </c>
      <c r="L48" s="12">
        <f t="shared" si="19"/>
        <v>0</v>
      </c>
      <c r="M48" s="12">
        <f t="shared" si="19"/>
        <v>0</v>
      </c>
      <c r="N48" s="12">
        <f t="shared" si="19"/>
        <v>0</v>
      </c>
    </row>
    <row r="49" spans="1:14" x14ac:dyDescent="0.2">
      <c r="A49" s="37" t="s">
        <v>27</v>
      </c>
      <c r="B49" s="37"/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outlineLevel="1" x14ac:dyDescent="0.2">
      <c r="A50" s="8" t="s">
        <v>17</v>
      </c>
      <c r="B50" s="14" t="s">
        <v>18</v>
      </c>
      <c r="C50" s="27">
        <f t="shared" ref="C50:N50" si="20">C44</f>
        <v>42370</v>
      </c>
      <c r="D50" s="27">
        <f t="shared" si="20"/>
        <v>42401</v>
      </c>
      <c r="E50" s="27">
        <f t="shared" si="20"/>
        <v>42430</v>
      </c>
      <c r="F50" s="27">
        <f t="shared" si="20"/>
        <v>42461</v>
      </c>
      <c r="G50" s="27">
        <f t="shared" si="20"/>
        <v>42491</v>
      </c>
      <c r="H50" s="27">
        <f t="shared" si="20"/>
        <v>42522</v>
      </c>
      <c r="I50" s="27">
        <f t="shared" si="20"/>
        <v>42552</v>
      </c>
      <c r="J50" s="27">
        <f t="shared" si="20"/>
        <v>42583</v>
      </c>
      <c r="K50" s="27">
        <f t="shared" si="20"/>
        <v>42614</v>
      </c>
      <c r="L50" s="27">
        <f t="shared" si="20"/>
        <v>42644</v>
      </c>
      <c r="M50" s="27">
        <f t="shared" si="20"/>
        <v>42675</v>
      </c>
      <c r="N50" s="27">
        <f t="shared" si="20"/>
        <v>42705</v>
      </c>
    </row>
    <row r="51" spans="1:14" outlineLevel="1" x14ac:dyDescent="0.2">
      <c r="A51" s="21" t="s">
        <v>28</v>
      </c>
      <c r="B51" s="22">
        <v>150</v>
      </c>
      <c r="C51" s="23">
        <f>160*2</f>
        <v>320</v>
      </c>
      <c r="D51" s="23">
        <v>160</v>
      </c>
      <c r="E51" s="23">
        <v>40</v>
      </c>
      <c r="F51" s="23"/>
      <c r="G51" s="23"/>
      <c r="H51" s="23"/>
      <c r="I51" s="23"/>
      <c r="J51" s="23"/>
      <c r="K51" s="23"/>
      <c r="L51" s="23"/>
      <c r="M51" s="23"/>
      <c r="N51" s="23"/>
    </row>
    <row r="52" spans="1:14" outlineLevel="1" x14ac:dyDescent="0.2">
      <c r="A52" s="21" t="s">
        <v>29</v>
      </c>
      <c r="B52" s="22">
        <v>80</v>
      </c>
      <c r="C52" s="23">
        <v>0</v>
      </c>
      <c r="D52" s="23">
        <v>80</v>
      </c>
      <c r="E52" s="23">
        <v>0</v>
      </c>
      <c r="F52" s="23"/>
      <c r="G52" s="23"/>
      <c r="H52" s="23"/>
      <c r="I52" s="23"/>
      <c r="J52" s="23"/>
      <c r="K52" s="23"/>
      <c r="L52" s="23"/>
      <c r="M52" s="23"/>
      <c r="N52" s="23"/>
    </row>
    <row r="53" spans="1:14" outlineLevel="1" x14ac:dyDescent="0.2">
      <c r="A53" s="21" t="s">
        <v>30</v>
      </c>
      <c r="B53" s="22">
        <v>50</v>
      </c>
      <c r="C53" s="23">
        <v>0</v>
      </c>
      <c r="D53" s="23">
        <v>0</v>
      </c>
      <c r="E53" s="23">
        <f>160*4</f>
        <v>640</v>
      </c>
      <c r="F53" s="23"/>
      <c r="G53" s="23"/>
      <c r="H53" s="23"/>
      <c r="I53" s="23"/>
      <c r="J53" s="23"/>
      <c r="K53" s="23"/>
      <c r="L53" s="23"/>
      <c r="M53" s="23"/>
      <c r="N53" s="23"/>
    </row>
    <row r="54" spans="1:14" outlineLevel="1" x14ac:dyDescent="0.2">
      <c r="A54" s="8" t="s">
        <v>19</v>
      </c>
      <c r="B54" s="12" t="s">
        <v>23</v>
      </c>
      <c r="C54" s="12">
        <f>SUMPRODUCT($B51:$B53,C51:C53)</f>
        <v>48000</v>
      </c>
      <c r="D54" s="12">
        <f t="shared" ref="D54:N54" si="21">SUMPRODUCT($B51:$B53,D51:D53)</f>
        <v>30400</v>
      </c>
      <c r="E54" s="12">
        <f t="shared" si="21"/>
        <v>38000</v>
      </c>
      <c r="F54" s="12">
        <f t="shared" si="21"/>
        <v>0</v>
      </c>
      <c r="G54" s="12">
        <f t="shared" si="21"/>
        <v>0</v>
      </c>
      <c r="H54" s="12">
        <f t="shared" si="21"/>
        <v>0</v>
      </c>
      <c r="I54" s="12">
        <f t="shared" si="21"/>
        <v>0</v>
      </c>
      <c r="J54" s="12">
        <f t="shared" si="21"/>
        <v>0</v>
      </c>
      <c r="K54" s="12">
        <f t="shared" si="21"/>
        <v>0</v>
      </c>
      <c r="L54" s="12">
        <f t="shared" si="21"/>
        <v>0</v>
      </c>
      <c r="M54" s="12">
        <f t="shared" si="21"/>
        <v>0</v>
      </c>
      <c r="N54" s="12">
        <f t="shared" si="21"/>
        <v>0</v>
      </c>
    </row>
    <row r="55" spans="1:14" x14ac:dyDescent="0.2">
      <c r="A55" s="40" t="s">
        <v>31</v>
      </c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1:14" outlineLevel="1" x14ac:dyDescent="0.2">
      <c r="A56" s="8" t="s">
        <v>17</v>
      </c>
      <c r="B56" s="14" t="s">
        <v>26</v>
      </c>
      <c r="C56" s="27">
        <f t="shared" ref="C56:N56" si="22">C50</f>
        <v>42370</v>
      </c>
      <c r="D56" s="27">
        <f t="shared" si="22"/>
        <v>42401</v>
      </c>
      <c r="E56" s="27">
        <f t="shared" si="22"/>
        <v>42430</v>
      </c>
      <c r="F56" s="27">
        <f t="shared" si="22"/>
        <v>42461</v>
      </c>
      <c r="G56" s="27">
        <f t="shared" si="22"/>
        <v>42491</v>
      </c>
      <c r="H56" s="27">
        <f t="shared" si="22"/>
        <v>42522</v>
      </c>
      <c r="I56" s="27">
        <f t="shared" si="22"/>
        <v>42552</v>
      </c>
      <c r="J56" s="27">
        <f t="shared" si="22"/>
        <v>42583</v>
      </c>
      <c r="K56" s="27">
        <f t="shared" si="22"/>
        <v>42614</v>
      </c>
      <c r="L56" s="27">
        <f t="shared" si="22"/>
        <v>42644</v>
      </c>
      <c r="M56" s="27">
        <f t="shared" si="22"/>
        <v>42675</v>
      </c>
      <c r="N56" s="27">
        <f t="shared" si="22"/>
        <v>42705</v>
      </c>
    </row>
    <row r="57" spans="1:14" outlineLevel="1" x14ac:dyDescent="0.2">
      <c r="A57" s="21" t="s">
        <v>33</v>
      </c>
      <c r="B57" s="22">
        <v>25</v>
      </c>
      <c r="C57" s="23">
        <v>10</v>
      </c>
      <c r="D57" s="23">
        <v>5</v>
      </c>
      <c r="E57" s="23">
        <v>5</v>
      </c>
      <c r="F57" s="23"/>
      <c r="G57" s="23"/>
      <c r="H57" s="23"/>
      <c r="I57" s="23"/>
      <c r="J57" s="23"/>
      <c r="K57" s="23"/>
      <c r="L57" s="23"/>
      <c r="M57" s="23"/>
      <c r="N57" s="23"/>
    </row>
    <row r="58" spans="1:14" outlineLevel="1" x14ac:dyDescent="0.2">
      <c r="A58" s="21" t="s">
        <v>32</v>
      </c>
      <c r="B58" s="22">
        <v>80</v>
      </c>
      <c r="C58" s="23">
        <v>5</v>
      </c>
      <c r="D58" s="23">
        <v>5</v>
      </c>
      <c r="E58" s="23">
        <v>5</v>
      </c>
      <c r="F58" s="23"/>
      <c r="G58" s="23"/>
      <c r="H58" s="23"/>
      <c r="I58" s="23"/>
      <c r="J58" s="23"/>
      <c r="K58" s="23"/>
      <c r="L58" s="23"/>
      <c r="M58" s="23"/>
      <c r="N58" s="23"/>
    </row>
    <row r="59" spans="1:14" outlineLevel="1" x14ac:dyDescent="0.2">
      <c r="A59" s="21" t="s">
        <v>34</v>
      </c>
      <c r="B59" s="22">
        <v>50</v>
      </c>
      <c r="C59" s="23">
        <v>10</v>
      </c>
      <c r="D59" s="23">
        <v>10</v>
      </c>
      <c r="E59" s="23">
        <v>10</v>
      </c>
      <c r="F59" s="23"/>
      <c r="G59" s="23"/>
      <c r="H59" s="23"/>
      <c r="I59" s="23"/>
      <c r="J59" s="23"/>
      <c r="K59" s="23"/>
      <c r="L59" s="23"/>
      <c r="M59" s="23"/>
      <c r="N59" s="23"/>
    </row>
    <row r="60" spans="1:14" outlineLevel="1" x14ac:dyDescent="0.2">
      <c r="A60" s="8" t="s">
        <v>19</v>
      </c>
      <c r="B60" s="12" t="s">
        <v>23</v>
      </c>
      <c r="C60" s="12">
        <f>SUMPRODUCT($B57:$B59,C57:C59)</f>
        <v>1150</v>
      </c>
      <c r="D60" s="12">
        <f t="shared" ref="D60" si="23">SUMPRODUCT($B57:$B59,D57:D59)</f>
        <v>1025</v>
      </c>
      <c r="E60" s="12">
        <f t="shared" ref="E60" si="24">SUMPRODUCT($B57:$B59,E57:E59)</f>
        <v>1025</v>
      </c>
      <c r="F60" s="12">
        <f t="shared" ref="F60" si="25">SUMPRODUCT($B57:$B59,F57:F59)</f>
        <v>0</v>
      </c>
      <c r="G60" s="12">
        <f t="shared" ref="G60" si="26">SUMPRODUCT($B57:$B59,G57:G59)</f>
        <v>0</v>
      </c>
      <c r="H60" s="12">
        <f t="shared" ref="H60" si="27">SUMPRODUCT($B57:$B59,H57:H59)</f>
        <v>0</v>
      </c>
      <c r="I60" s="12">
        <f t="shared" ref="I60" si="28">SUMPRODUCT($B57:$B59,I57:I59)</f>
        <v>0</v>
      </c>
      <c r="J60" s="12">
        <f t="shared" ref="J60" si="29">SUMPRODUCT($B57:$B59,J57:J59)</f>
        <v>0</v>
      </c>
      <c r="K60" s="12">
        <f t="shared" ref="K60" si="30">SUMPRODUCT($B57:$B59,K57:K59)</f>
        <v>0</v>
      </c>
      <c r="L60" s="12">
        <f t="shared" ref="L60" si="31">SUMPRODUCT($B57:$B59,L57:L59)</f>
        <v>0</v>
      </c>
      <c r="M60" s="12">
        <f t="shared" ref="M60" si="32">SUMPRODUCT($B57:$B59,M57:M59)</f>
        <v>0</v>
      </c>
      <c r="N60" s="12">
        <f t="shared" ref="N60" si="33">SUMPRODUCT($B57:$B59,N57:N59)</f>
        <v>0</v>
      </c>
    </row>
  </sheetData>
  <mergeCells count="2">
    <mergeCell ref="A21:A22"/>
    <mergeCell ref="A11:A12"/>
  </mergeCells>
  <conditionalFormatting sqref="B19:N19">
    <cfRule type="cellIs" dxfId="3" priority="1" operator="equal">
      <formula>"revisar preço"</formula>
    </cfRule>
    <cfRule type="cellIs" dxfId="2" priority="5" operator="equal">
      <formula>"ruim"</formula>
    </cfRule>
    <cfRule type="cellIs" dxfId="1" priority="6" operator="equal">
      <formula>"boa"</formula>
    </cfRule>
  </conditionalFormatting>
  <conditionalFormatting sqref="B18">
    <cfRule type="cellIs" dxfId="0" priority="2" operator="equal">
      <formula>"Revisar preço"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PROJETO1</vt:lpstr>
    </vt:vector>
  </TitlesOfParts>
  <Company>everis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Elielson Barbosa Rodrigues</dc:creator>
  <cp:lastModifiedBy>Elielson Barbosa Rodrigues</cp:lastModifiedBy>
  <dcterms:created xsi:type="dcterms:W3CDTF">2016-05-22T19:08:54Z</dcterms:created>
  <dcterms:modified xsi:type="dcterms:W3CDTF">2016-05-28T19:11:40Z</dcterms:modified>
</cp:coreProperties>
</file>