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00" windowHeight="7920"/>
  </bookViews>
  <sheets>
    <sheet name="Todas as fórmulas" sheetId="4" r:id="rId1"/>
    <sheet name="Modelo Limpo" sheetId="1" r:id="rId2"/>
    <sheet name="Caso 1" sheetId="5" r:id="rId3"/>
    <sheet name="Caso 2" sheetId="6" r:id="rId4"/>
    <sheet name="Caso 3" sheetId="7" r:id="rId5"/>
    <sheet name="Caso 4" sheetId="8" r:id="rId6"/>
  </sheets>
  <calcPr calcId="144525"/>
</workbook>
</file>

<file path=xl/calcChain.xml><?xml version="1.0" encoding="utf-8"?>
<calcChain xmlns="http://schemas.openxmlformats.org/spreadsheetml/2006/main">
  <c r="C6" i="6" l="1"/>
  <c r="B12" i="6" s="1"/>
  <c r="C12" i="6" s="1"/>
  <c r="D12" i="6" s="1"/>
  <c r="E12" i="6" s="1"/>
  <c r="F12" i="6" s="1"/>
  <c r="G12" i="6" s="1"/>
  <c r="H12" i="6" s="1"/>
  <c r="B8" i="8" l="1"/>
  <c r="L2" i="8"/>
  <c r="B8" i="6" l="1"/>
  <c r="F6" i="8" l="1"/>
  <c r="G6" i="8" s="1"/>
  <c r="B12" i="8" s="1"/>
  <c r="F5" i="8"/>
  <c r="G5" i="8" s="1"/>
  <c r="C5" i="8"/>
  <c r="C6" i="8" s="1"/>
  <c r="B11" i="8" s="1"/>
  <c r="C11" i="8" s="1"/>
  <c r="D11" i="8" s="1"/>
  <c r="E11" i="8" s="1"/>
  <c r="K31" i="8"/>
  <c r="K19" i="8"/>
  <c r="J19" i="8"/>
  <c r="K18" i="8"/>
  <c r="K23" i="8" s="1"/>
  <c r="J18" i="8"/>
  <c r="K17" i="8"/>
  <c r="J17" i="8"/>
  <c r="K16" i="8"/>
  <c r="J16" i="8"/>
  <c r="J6" i="7"/>
  <c r="B16" i="7" s="1"/>
  <c r="B15" i="7"/>
  <c r="C15" i="7" s="1"/>
  <c r="F6" i="7"/>
  <c r="F5" i="7"/>
  <c r="M6" i="7"/>
  <c r="M8" i="7" s="1"/>
  <c r="B7" i="7"/>
  <c r="B11" i="7"/>
  <c r="B5" i="7"/>
  <c r="B14" i="7" s="1"/>
  <c r="C14" i="7" s="1"/>
  <c r="D14" i="7" s="1"/>
  <c r="E14" i="7" s="1"/>
  <c r="F14" i="7" s="1"/>
  <c r="K22" i="7"/>
  <c r="J22" i="7"/>
  <c r="K21" i="7"/>
  <c r="J21" i="7"/>
  <c r="K20" i="7"/>
  <c r="J20" i="7"/>
  <c r="K19" i="7"/>
  <c r="J19" i="7"/>
  <c r="K34" i="7"/>
  <c r="C13" i="6"/>
  <c r="J5" i="6"/>
  <c r="B11" i="6"/>
  <c r="B17" i="6" s="1"/>
  <c r="C5" i="6"/>
  <c r="B31" i="6"/>
  <c r="K31" i="6"/>
  <c r="J31" i="6"/>
  <c r="K19" i="6"/>
  <c r="K22" i="6" s="1"/>
  <c r="J19" i="6"/>
  <c r="J22" i="6" s="1"/>
  <c r="J28" i="6" s="1"/>
  <c r="J25" i="6" s="1"/>
  <c r="B19" i="6"/>
  <c r="B22" i="6" s="1"/>
  <c r="B28" i="6" s="1"/>
  <c r="B25" i="6" s="1"/>
  <c r="K18" i="6"/>
  <c r="J18" i="6"/>
  <c r="B18" i="6"/>
  <c r="K17" i="6"/>
  <c r="J17" i="6"/>
  <c r="K16" i="6"/>
  <c r="J16" i="6"/>
  <c r="B9" i="5"/>
  <c r="C9" i="5" s="1"/>
  <c r="D9" i="5" s="1"/>
  <c r="D15" i="7" l="1"/>
  <c r="E15" i="7" s="1"/>
  <c r="F15" i="7" s="1"/>
  <c r="C16" i="6"/>
  <c r="B21" i="7"/>
  <c r="C16" i="7"/>
  <c r="D16" i="7" s="1"/>
  <c r="E16" i="7" s="1"/>
  <c r="F16" i="7" s="1"/>
  <c r="B13" i="8"/>
  <c r="C13" i="8" s="1"/>
  <c r="D13" i="8" s="1"/>
  <c r="E13" i="8" s="1"/>
  <c r="C12" i="8"/>
  <c r="D12" i="8" s="1"/>
  <c r="E12" i="8" s="1"/>
  <c r="C11" i="6"/>
  <c r="D11" i="6" s="1"/>
  <c r="C31" i="6"/>
  <c r="D13" i="6"/>
  <c r="E13" i="6" s="1"/>
  <c r="F13" i="6" s="1"/>
  <c r="G13" i="6" s="1"/>
  <c r="H13" i="6" s="1"/>
  <c r="I13" i="6" s="1"/>
  <c r="J31" i="8"/>
  <c r="K22" i="8"/>
  <c r="K29" i="8" s="1"/>
  <c r="K24" i="8"/>
  <c r="B17" i="8"/>
  <c r="J23" i="8"/>
  <c r="B16" i="8"/>
  <c r="J22" i="8"/>
  <c r="J28" i="8" s="1"/>
  <c r="J25" i="8" s="1"/>
  <c r="J24" i="8"/>
  <c r="B31" i="8"/>
  <c r="B20" i="7"/>
  <c r="B22" i="7"/>
  <c r="B26" i="7"/>
  <c r="J26" i="7"/>
  <c r="C20" i="7"/>
  <c r="K26" i="7"/>
  <c r="B19" i="7"/>
  <c r="B27" i="7" s="1"/>
  <c r="B25" i="7"/>
  <c r="B31" i="7" s="1"/>
  <c r="B28" i="7" s="1"/>
  <c r="J25" i="7"/>
  <c r="J31" i="7" s="1"/>
  <c r="J28" i="7" s="1"/>
  <c r="J27" i="7"/>
  <c r="B34" i="7"/>
  <c r="J34" i="7"/>
  <c r="C19" i="7"/>
  <c r="K25" i="7"/>
  <c r="K31" i="7" s="1"/>
  <c r="K28" i="7" s="1"/>
  <c r="K27" i="7"/>
  <c r="C17" i="6"/>
  <c r="D16" i="6"/>
  <c r="B16" i="6"/>
  <c r="B24" i="6" s="1"/>
  <c r="K24" i="6"/>
  <c r="J24" i="6"/>
  <c r="K28" i="6"/>
  <c r="K25" i="6" s="1"/>
  <c r="K29" i="6"/>
  <c r="B23" i="6"/>
  <c r="J23" i="6"/>
  <c r="B29" i="6"/>
  <c r="J29" i="6"/>
  <c r="C19" i="6"/>
  <c r="C22" i="6" s="1"/>
  <c r="K23" i="6"/>
  <c r="C18" i="6"/>
  <c r="C23" i="6" s="1"/>
  <c r="D27" i="5"/>
  <c r="F18" i="6" l="1"/>
  <c r="C34" i="7"/>
  <c r="C22" i="7"/>
  <c r="C25" i="7" s="1"/>
  <c r="C31" i="7" s="1"/>
  <c r="C28" i="7" s="1"/>
  <c r="B19" i="8"/>
  <c r="B22" i="8" s="1"/>
  <c r="B28" i="8" s="1"/>
  <c r="B25" i="8" s="1"/>
  <c r="B18" i="8"/>
  <c r="B23" i="8" s="1"/>
  <c r="D17" i="6"/>
  <c r="E11" i="6"/>
  <c r="C21" i="7"/>
  <c r="C26" i="7" s="1"/>
  <c r="J29" i="8"/>
  <c r="K28" i="8"/>
  <c r="K25" i="8" s="1"/>
  <c r="C19" i="8"/>
  <c r="C22" i="8" s="1"/>
  <c r="C17" i="8"/>
  <c r="C18" i="8"/>
  <c r="C23" i="8" s="1"/>
  <c r="C16" i="8"/>
  <c r="C31" i="8"/>
  <c r="J32" i="7"/>
  <c r="K32" i="7"/>
  <c r="D22" i="7"/>
  <c r="D25" i="7" s="1"/>
  <c r="D20" i="7"/>
  <c r="D21" i="7"/>
  <c r="D26" i="7" s="1"/>
  <c r="D19" i="7"/>
  <c r="B32" i="7"/>
  <c r="C32" i="7"/>
  <c r="D34" i="7"/>
  <c r="E31" i="6"/>
  <c r="E19" i="6"/>
  <c r="E22" i="6" s="1"/>
  <c r="E18" i="6"/>
  <c r="E23" i="6" s="1"/>
  <c r="C24" i="6"/>
  <c r="C28" i="6"/>
  <c r="C25" i="6" s="1"/>
  <c r="C29" i="6"/>
  <c r="D19" i="6"/>
  <c r="D22" i="6" s="1"/>
  <c r="D31" i="6"/>
  <c r="D18" i="6"/>
  <c r="D23" i="6" s="1"/>
  <c r="C13" i="5"/>
  <c r="D12" i="5"/>
  <c r="K27" i="5"/>
  <c r="J27" i="5"/>
  <c r="I27" i="5"/>
  <c r="H27" i="5"/>
  <c r="G27" i="5"/>
  <c r="F27" i="5"/>
  <c r="E27" i="5"/>
  <c r="B27" i="5"/>
  <c r="K15" i="5"/>
  <c r="K18" i="5" s="1"/>
  <c r="J15" i="5"/>
  <c r="J18" i="5" s="1"/>
  <c r="I15" i="5"/>
  <c r="I18" i="5" s="1"/>
  <c r="H15" i="5"/>
  <c r="H18" i="5" s="1"/>
  <c r="G15" i="5"/>
  <c r="G18" i="5" s="1"/>
  <c r="F15" i="5"/>
  <c r="F18" i="5" s="1"/>
  <c r="E15" i="5"/>
  <c r="E18" i="5" s="1"/>
  <c r="D15" i="5"/>
  <c r="D18" i="5" s="1"/>
  <c r="B15" i="5"/>
  <c r="B18" i="5" s="1"/>
  <c r="K14" i="5"/>
  <c r="K19" i="5" s="1"/>
  <c r="J14" i="5"/>
  <c r="J19" i="5" s="1"/>
  <c r="I14" i="5"/>
  <c r="H14" i="5"/>
  <c r="G14" i="5"/>
  <c r="G19" i="5" s="1"/>
  <c r="F14" i="5"/>
  <c r="F19" i="5" s="1"/>
  <c r="E14" i="5"/>
  <c r="D14" i="5"/>
  <c r="B14" i="5"/>
  <c r="B19" i="5" s="1"/>
  <c r="K13" i="5"/>
  <c r="J13" i="5"/>
  <c r="I13" i="5"/>
  <c r="H13" i="5"/>
  <c r="G13" i="5"/>
  <c r="F13" i="5"/>
  <c r="E13" i="5"/>
  <c r="B13" i="5"/>
  <c r="K12" i="5"/>
  <c r="J12" i="5"/>
  <c r="I12" i="5"/>
  <c r="H12" i="5"/>
  <c r="G12" i="5"/>
  <c r="F12" i="5"/>
  <c r="E12" i="5"/>
  <c r="B12" i="5"/>
  <c r="K16" i="1"/>
  <c r="K19" i="1" s="1"/>
  <c r="J16" i="1"/>
  <c r="I16" i="1"/>
  <c r="H16" i="1"/>
  <c r="G16" i="1"/>
  <c r="G19" i="1" s="1"/>
  <c r="F16" i="1"/>
  <c r="E16" i="1"/>
  <c r="E19" i="1" s="1"/>
  <c r="E25" i="1" s="1"/>
  <c r="E22" i="1" s="1"/>
  <c r="D16" i="1"/>
  <c r="D19" i="1" s="1"/>
  <c r="D25" i="1" s="1"/>
  <c r="D22" i="1" s="1"/>
  <c r="C16" i="1"/>
  <c r="C19" i="1" s="1"/>
  <c r="K15" i="1"/>
  <c r="J15" i="1"/>
  <c r="I15" i="1"/>
  <c r="I20" i="1" s="1"/>
  <c r="H15" i="1"/>
  <c r="G15" i="1"/>
  <c r="F15" i="1"/>
  <c r="E15" i="1"/>
  <c r="E20" i="1" s="1"/>
  <c r="D15" i="1"/>
  <c r="C15" i="1"/>
  <c r="B15" i="1"/>
  <c r="B20" i="1" s="1"/>
  <c r="K14" i="1"/>
  <c r="J14" i="1"/>
  <c r="I14" i="1"/>
  <c r="H14" i="1"/>
  <c r="G14" i="1"/>
  <c r="F14" i="1"/>
  <c r="E14" i="1"/>
  <c r="D14" i="1"/>
  <c r="C14" i="1"/>
  <c r="K13" i="1"/>
  <c r="J13" i="1"/>
  <c r="I13" i="1"/>
  <c r="H13" i="1"/>
  <c r="H21" i="1" s="1"/>
  <c r="G13" i="1"/>
  <c r="G21" i="1" s="1"/>
  <c r="F13" i="1"/>
  <c r="E13" i="1"/>
  <c r="D13" i="1"/>
  <c r="C13" i="1"/>
  <c r="B13" i="1"/>
  <c r="K20" i="1"/>
  <c r="J20" i="1"/>
  <c r="H20" i="1"/>
  <c r="G20" i="1"/>
  <c r="F20" i="1"/>
  <c r="D20" i="1"/>
  <c r="C20" i="1"/>
  <c r="F21" i="1"/>
  <c r="C21" i="1"/>
  <c r="K28" i="1"/>
  <c r="J28" i="1"/>
  <c r="I28" i="1"/>
  <c r="H28" i="1"/>
  <c r="G28" i="1"/>
  <c r="F28" i="1"/>
  <c r="E28" i="1"/>
  <c r="D28" i="1"/>
  <c r="C28" i="1"/>
  <c r="B28" i="1"/>
  <c r="J19" i="1"/>
  <c r="J26" i="1" s="1"/>
  <c r="I19" i="1"/>
  <c r="I25" i="1" s="1"/>
  <c r="I22" i="1" s="1"/>
  <c r="H19" i="1"/>
  <c r="H25" i="1" s="1"/>
  <c r="H22" i="1" s="1"/>
  <c r="F19" i="1"/>
  <c r="F26" i="1" s="1"/>
  <c r="B19" i="1"/>
  <c r="B25" i="1" s="1"/>
  <c r="B22" i="1" s="1"/>
  <c r="B16" i="1"/>
  <c r="B14" i="1"/>
  <c r="F19" i="6" l="1"/>
  <c r="F22" i="6" s="1"/>
  <c r="F28" i="6" s="1"/>
  <c r="F25" i="6" s="1"/>
  <c r="F31" i="6"/>
  <c r="C27" i="7"/>
  <c r="J21" i="1"/>
  <c r="B24" i="8"/>
  <c r="J25" i="1"/>
  <c r="J22" i="1" s="1"/>
  <c r="B29" i="8"/>
  <c r="F11" i="6"/>
  <c r="G11" i="6" s="1"/>
  <c r="H11" i="6" s="1"/>
  <c r="I11" i="6" s="1"/>
  <c r="E16" i="6"/>
  <c r="E24" i="6" s="1"/>
  <c r="E17" i="6"/>
  <c r="F25" i="1"/>
  <c r="F22" i="1" s="1"/>
  <c r="D21" i="1"/>
  <c r="D27" i="7"/>
  <c r="F16" i="6"/>
  <c r="F24" i="6" s="1"/>
  <c r="D19" i="8"/>
  <c r="D22" i="8" s="1"/>
  <c r="D17" i="8"/>
  <c r="D18" i="8"/>
  <c r="D16" i="8"/>
  <c r="D31" i="8"/>
  <c r="C29" i="8"/>
  <c r="C28" i="8"/>
  <c r="C25" i="8" s="1"/>
  <c r="C24" i="8"/>
  <c r="D31" i="7"/>
  <c r="D28" i="7" s="1"/>
  <c r="D32" i="7"/>
  <c r="E22" i="7"/>
  <c r="E25" i="7" s="1"/>
  <c r="E20" i="7"/>
  <c r="E21" i="7"/>
  <c r="E19" i="7"/>
  <c r="E34" i="7"/>
  <c r="E29" i="6"/>
  <c r="E28" i="6"/>
  <c r="E25" i="6" s="1"/>
  <c r="F23" i="6"/>
  <c r="D29" i="6"/>
  <c r="D28" i="6"/>
  <c r="D25" i="6" s="1"/>
  <c r="D24" i="6"/>
  <c r="C27" i="5"/>
  <c r="D13" i="5"/>
  <c r="D24" i="5"/>
  <c r="D21" i="5" s="1"/>
  <c r="D25" i="5"/>
  <c r="C12" i="5"/>
  <c r="C15" i="5"/>
  <c r="C18" i="5" s="1"/>
  <c r="C24" i="5" s="1"/>
  <c r="C21" i="5" s="1"/>
  <c r="C14" i="5"/>
  <c r="C19" i="5" s="1"/>
  <c r="D20" i="5"/>
  <c r="E20" i="5"/>
  <c r="I20" i="5"/>
  <c r="H20" i="5"/>
  <c r="E25" i="5"/>
  <c r="E24" i="5"/>
  <c r="E21" i="5" s="1"/>
  <c r="B24" i="5"/>
  <c r="B21" i="5" s="1"/>
  <c r="B25" i="5"/>
  <c r="F24" i="5"/>
  <c r="F21" i="5" s="1"/>
  <c r="F25" i="5"/>
  <c r="J24" i="5"/>
  <c r="J21" i="5" s="1"/>
  <c r="J25" i="5"/>
  <c r="I25" i="5"/>
  <c r="I24" i="5"/>
  <c r="I21" i="5" s="1"/>
  <c r="G24" i="5"/>
  <c r="G21" i="5" s="1"/>
  <c r="G25" i="5"/>
  <c r="K24" i="5"/>
  <c r="K21" i="5" s="1"/>
  <c r="K25" i="5"/>
  <c r="H25" i="5"/>
  <c r="H24" i="5"/>
  <c r="H21" i="5" s="1"/>
  <c r="D19" i="5"/>
  <c r="B20" i="5"/>
  <c r="J20" i="5"/>
  <c r="H19" i="5"/>
  <c r="F20" i="5"/>
  <c r="E19" i="5"/>
  <c r="I19" i="5"/>
  <c r="G20" i="5"/>
  <c r="K20" i="5"/>
  <c r="B26" i="1"/>
  <c r="C26" i="1"/>
  <c r="C25" i="1"/>
  <c r="C22" i="1" s="1"/>
  <c r="G26" i="1"/>
  <c r="G25" i="1"/>
  <c r="G22" i="1" s="1"/>
  <c r="K26" i="1"/>
  <c r="K25" i="1"/>
  <c r="K22" i="1" s="1"/>
  <c r="D26" i="1"/>
  <c r="H26" i="1"/>
  <c r="E26" i="1"/>
  <c r="I26" i="1"/>
  <c r="E21" i="1"/>
  <c r="I21" i="1"/>
  <c r="K21" i="1"/>
  <c r="B21" i="1"/>
  <c r="F29" i="6" l="1"/>
  <c r="G16" i="6"/>
  <c r="G17" i="6"/>
  <c r="G31" i="6"/>
  <c r="G19" i="6"/>
  <c r="G22" i="6" s="1"/>
  <c r="G18" i="6"/>
  <c r="F17" i="6"/>
  <c r="D28" i="8"/>
  <c r="D25" i="8" s="1"/>
  <c r="D29" i="8"/>
  <c r="D23" i="8"/>
  <c r="D24" i="8"/>
  <c r="E31" i="8"/>
  <c r="E18" i="8"/>
  <c r="E16" i="8"/>
  <c r="E17" i="8"/>
  <c r="E19" i="8"/>
  <c r="E22" i="8" s="1"/>
  <c r="E26" i="7"/>
  <c r="E27" i="7"/>
  <c r="E31" i="7"/>
  <c r="E28" i="7" s="1"/>
  <c r="E32" i="7"/>
  <c r="F21" i="7"/>
  <c r="F26" i="7" s="1"/>
  <c r="F19" i="7"/>
  <c r="F22" i="7"/>
  <c r="F25" i="7" s="1"/>
  <c r="F20" i="7"/>
  <c r="F34" i="7"/>
  <c r="C20" i="5"/>
  <c r="C25" i="5"/>
  <c r="G24" i="6" l="1"/>
  <c r="G23" i="6"/>
  <c r="H18" i="6"/>
  <c r="H16" i="6"/>
  <c r="H19" i="6"/>
  <c r="H22" i="6" s="1"/>
  <c r="H17" i="6"/>
  <c r="H31" i="6"/>
  <c r="I12" i="6"/>
  <c r="G29" i="6"/>
  <c r="G28" i="6"/>
  <c r="G25" i="6" s="1"/>
  <c r="F18" i="8"/>
  <c r="F23" i="8" s="1"/>
  <c r="F16" i="8"/>
  <c r="F19" i="8"/>
  <c r="F22" i="8" s="1"/>
  <c r="F17" i="8"/>
  <c r="F31" i="8"/>
  <c r="E28" i="8"/>
  <c r="E25" i="8" s="1"/>
  <c r="E29" i="8"/>
  <c r="E23" i="8"/>
  <c r="E24" i="8"/>
  <c r="F31" i="7"/>
  <c r="F28" i="7" s="1"/>
  <c r="F32" i="7"/>
  <c r="G21" i="7"/>
  <c r="G19" i="7"/>
  <c r="G22" i="7"/>
  <c r="G25" i="7" s="1"/>
  <c r="G20" i="7"/>
  <c r="G34" i="7"/>
  <c r="F27" i="7"/>
  <c r="F24" i="8" l="1"/>
  <c r="I19" i="6"/>
  <c r="I22" i="6" s="1"/>
  <c r="I17" i="6"/>
  <c r="I16" i="6"/>
  <c r="I31" i="6"/>
  <c r="I18" i="6"/>
  <c r="H23" i="6"/>
  <c r="H24" i="6"/>
  <c r="H28" i="6"/>
  <c r="H25" i="6" s="1"/>
  <c r="H29" i="6"/>
  <c r="G19" i="8"/>
  <c r="G22" i="8" s="1"/>
  <c r="G17" i="8"/>
  <c r="G18" i="8"/>
  <c r="G23" i="8" s="1"/>
  <c r="G16" i="8"/>
  <c r="G31" i="8"/>
  <c r="F28" i="8"/>
  <c r="F25" i="8" s="1"/>
  <c r="F29" i="8"/>
  <c r="G31" i="7"/>
  <c r="G28" i="7" s="1"/>
  <c r="G32" i="7"/>
  <c r="H22" i="7"/>
  <c r="H25" i="7" s="1"/>
  <c r="H20" i="7"/>
  <c r="H21" i="7"/>
  <c r="H26" i="7" s="1"/>
  <c r="H19" i="7"/>
  <c r="H34" i="7"/>
  <c r="G26" i="7"/>
  <c r="G27" i="7"/>
  <c r="I23" i="6" l="1"/>
  <c r="I24" i="6"/>
  <c r="I29" i="6"/>
  <c r="I28" i="6"/>
  <c r="I25" i="6" s="1"/>
  <c r="G24" i="8"/>
  <c r="G29" i="8"/>
  <c r="G28" i="8"/>
  <c r="G25" i="8" s="1"/>
  <c r="H19" i="8"/>
  <c r="H22" i="8" s="1"/>
  <c r="H17" i="8"/>
  <c r="H18" i="8"/>
  <c r="H16" i="8"/>
  <c r="H31" i="8"/>
  <c r="H27" i="7"/>
  <c r="I22" i="7"/>
  <c r="I25" i="7" s="1"/>
  <c r="I20" i="7"/>
  <c r="I21" i="7"/>
  <c r="I26" i="7" s="1"/>
  <c r="I19" i="7"/>
  <c r="I34" i="7"/>
  <c r="H31" i="7"/>
  <c r="H28" i="7" s="1"/>
  <c r="H32" i="7"/>
  <c r="H28" i="8" l="1"/>
  <c r="H25" i="8" s="1"/>
  <c r="H29" i="8"/>
  <c r="H23" i="8"/>
  <c r="H24" i="8"/>
  <c r="I31" i="8"/>
  <c r="I18" i="8"/>
  <c r="I16" i="8"/>
  <c r="I17" i="8"/>
  <c r="I19" i="8"/>
  <c r="I22" i="8" s="1"/>
  <c r="I31" i="7"/>
  <c r="I28" i="7" s="1"/>
  <c r="I32" i="7"/>
  <c r="I27" i="7"/>
  <c r="I23" i="8" l="1"/>
  <c r="I24" i="8"/>
  <c r="I28" i="8"/>
  <c r="I25" i="8" s="1"/>
  <c r="I29" i="8"/>
</calcChain>
</file>

<file path=xl/comments1.xml><?xml version="1.0" encoding="utf-8"?>
<comments xmlns="http://schemas.openxmlformats.org/spreadsheetml/2006/main">
  <authors>
    <author>elirodrigues</author>
  </authors>
  <commentList>
    <comment ref="A5" authorId="0">
      <text>
        <r>
          <rPr>
            <b/>
            <sz val="9"/>
            <color indexed="81"/>
            <rFont val="Tahoma"/>
            <family val="2"/>
          </rPr>
          <t>elirodrigues:</t>
        </r>
        <r>
          <rPr>
            <sz val="9"/>
            <color indexed="81"/>
            <rFont val="Tahoma"/>
            <family val="2"/>
          </rPr>
          <t xml:space="preserve">
Orçamento No Término - É o orçamento inicial (total) do projeto</t>
        </r>
      </text>
    </comment>
    <comment ref="A8" authorId="0">
      <text>
        <r>
          <rPr>
            <b/>
            <sz val="9"/>
            <color indexed="81"/>
            <rFont val="Tahoma"/>
            <family val="2"/>
          </rPr>
          <t>elirodrigues:</t>
        </r>
        <r>
          <rPr>
            <sz val="9"/>
            <color indexed="81"/>
            <rFont val="Tahoma"/>
            <family val="2"/>
          </rPr>
          <t xml:space="preserve">
Valor Planejado - É quanto do trabalho foi planejado para ser executado até a data de status</t>
        </r>
      </text>
    </comment>
    <comment ref="A9" authorId="0">
      <text>
        <r>
          <rPr>
            <b/>
            <sz val="9"/>
            <color indexed="81"/>
            <rFont val="Tahoma"/>
            <family val="2"/>
          </rPr>
          <t>elirodrigues:</t>
        </r>
        <r>
          <rPr>
            <sz val="9"/>
            <color indexed="81"/>
            <rFont val="Tahoma"/>
            <family val="2"/>
          </rPr>
          <t xml:space="preserve">
Valor Agregado - Quanto do trabalho foi efetivamente finalizado até a data de status</t>
        </r>
      </text>
    </comment>
    <comment ref="A10" authorId="0">
      <text>
        <r>
          <rPr>
            <b/>
            <sz val="9"/>
            <color indexed="81"/>
            <rFont val="Tahoma"/>
            <family val="2"/>
          </rPr>
          <t>elirodrigues:</t>
        </r>
        <r>
          <rPr>
            <sz val="9"/>
            <color indexed="81"/>
            <rFont val="Tahoma"/>
            <family val="2"/>
          </rPr>
          <t xml:space="preserve">
Custo Real - Quanto foi gasto até o momento</t>
        </r>
      </text>
    </comment>
    <comment ref="A13" authorId="0">
      <text>
        <r>
          <rPr>
            <b/>
            <sz val="9"/>
            <color indexed="81"/>
            <rFont val="Tahoma"/>
            <family val="2"/>
          </rPr>
          <t>elirodrigues:</t>
        </r>
        <r>
          <rPr>
            <sz val="9"/>
            <color indexed="81"/>
            <rFont val="Tahoma"/>
            <family val="2"/>
          </rPr>
          <t xml:space="preserve">
Índice de Desempenho de Prazo - Qual a velocidade do projeto.
Acima de 1 está sobrando tempo, abaixo de 1 está faltando tempo.</t>
        </r>
      </text>
    </comment>
    <comment ref="A14" authorId="0">
      <text>
        <r>
          <rPr>
            <b/>
            <sz val="9"/>
            <color indexed="81"/>
            <rFont val="Tahoma"/>
            <family val="2"/>
          </rPr>
          <t>elirodrigues:</t>
        </r>
        <r>
          <rPr>
            <sz val="9"/>
            <color indexed="81"/>
            <rFont val="Tahoma"/>
            <family val="2"/>
          </rPr>
          <t xml:space="preserve">
Variação de Prazo - Quanto foi realizado (VA) - Quanto deveria ter sido realizado (VP)</t>
        </r>
      </text>
    </comment>
    <comment ref="A15" authorId="0">
      <text>
        <r>
          <rPr>
            <b/>
            <sz val="9"/>
            <color indexed="81"/>
            <rFont val="Tahoma"/>
            <family val="2"/>
          </rPr>
          <t>elirodrigues:</t>
        </r>
        <r>
          <rPr>
            <sz val="9"/>
            <color indexed="81"/>
            <rFont val="Tahoma"/>
            <family val="2"/>
          </rPr>
          <t xml:space="preserve">
Índice de Desempenho de Custos - Proporção entre o trabalho efetivamente realizado (VA) e seus custos reais (CR).
Acima de 1, há sobra de orçamento. Abaixo de 1 há falta.</t>
        </r>
      </text>
    </comment>
    <comment ref="A16" authorId="0">
      <text>
        <r>
          <rPr>
            <b/>
            <sz val="9"/>
            <color indexed="81"/>
            <rFont val="Tahoma"/>
            <family val="2"/>
          </rPr>
          <t>elirodrigues:</t>
        </r>
        <r>
          <rPr>
            <sz val="9"/>
            <color indexed="81"/>
            <rFont val="Tahoma"/>
            <family val="2"/>
          </rPr>
          <t xml:space="preserve">
Variação do Custo - Quanto foi efetivamente realizado (VA) - Quanto foi gasto (CR). Acima de 0 há sobras, abaixo de 0 há faltas.</t>
        </r>
      </text>
    </comment>
    <comment ref="A19" authorId="0">
      <text>
        <r>
          <rPr>
            <b/>
            <sz val="9"/>
            <color indexed="81"/>
            <rFont val="Tahoma"/>
            <family val="2"/>
          </rPr>
          <t>elirodrigues:</t>
        </r>
        <r>
          <rPr>
            <sz val="9"/>
            <color indexed="81"/>
            <rFont val="Tahoma"/>
            <family val="2"/>
          </rPr>
          <t xml:space="preserve">
ENT1 (Estimativa no término) é utilizada quando as variações ocorridas não se repetirão no futuro.</t>
        </r>
      </text>
    </comment>
    <comment ref="A20" authorId="0">
      <text>
        <r>
          <rPr>
            <b/>
            <sz val="9"/>
            <color indexed="81"/>
            <rFont val="Tahoma"/>
            <family val="2"/>
          </rPr>
          <t xml:space="preserve">elirodrigues:
</t>
        </r>
        <r>
          <rPr>
            <sz val="9"/>
            <color indexed="81"/>
            <rFont val="Tahoma"/>
            <family val="2"/>
          </rPr>
          <t>ENT2 (Estimativa no término) é utilizada quando as variações ocorridas devem se repetir no futuro.</t>
        </r>
      </text>
    </comment>
    <comment ref="A21" authorId="0">
      <text>
        <r>
          <rPr>
            <b/>
            <sz val="9"/>
            <color indexed="81"/>
            <rFont val="Tahoma"/>
            <family val="2"/>
          </rPr>
          <t xml:space="preserve">elirodrigues:
</t>
        </r>
        <r>
          <rPr>
            <sz val="9"/>
            <color indexed="81"/>
            <rFont val="Tahoma"/>
            <family val="2"/>
          </rPr>
          <t>ENT3 (Estimativa no término) é utilizada quando se deseja considerar as variações de prazo e de custos.</t>
        </r>
      </text>
    </comment>
    <comment ref="A22" authorId="0">
      <text>
        <r>
          <rPr>
            <b/>
            <sz val="9"/>
            <color indexed="81"/>
            <rFont val="Tahoma"/>
            <family val="2"/>
          </rPr>
          <t>elirodrigues:</t>
        </r>
        <r>
          <rPr>
            <sz val="9"/>
            <color indexed="81"/>
            <rFont val="Tahoma"/>
            <family val="2"/>
          </rPr>
          <t xml:space="preserve">
ENT4 (Estimativa no Término) é utilizada quando as variações correntes fogem quaisquer perspectivas baseadas nos valores inicialmente orçadas</t>
        </r>
      </text>
    </comment>
    <comment ref="A25" authorId="0">
      <text>
        <r>
          <rPr>
            <b/>
            <sz val="9"/>
            <color indexed="81"/>
            <rFont val="Tahoma"/>
            <family val="2"/>
          </rPr>
          <t>elirodrigues:</t>
        </r>
        <r>
          <rPr>
            <sz val="9"/>
            <color indexed="81"/>
            <rFont val="Tahoma"/>
            <family val="2"/>
          </rPr>
          <t xml:space="preserve">
Estimativa Para Terminar, mostra quanto falta para acabar o projeto, considerando o orçcamento projetado menos o custo real.</t>
        </r>
      </text>
    </comment>
    <comment ref="A26" authorId="0">
      <text>
        <r>
          <rPr>
            <b/>
            <sz val="9"/>
            <color indexed="81"/>
            <rFont val="Tahoma"/>
            <family val="2"/>
          </rPr>
          <t>elirodrigues:</t>
        </r>
        <r>
          <rPr>
            <sz val="9"/>
            <color indexed="81"/>
            <rFont val="Tahoma"/>
            <family val="2"/>
          </rPr>
          <t xml:space="preserve">
Variação No Término calcula a diferença entre o orçamento inicial e o projetado.</t>
        </r>
      </text>
    </comment>
    <comment ref="A28" authorId="0">
      <text>
        <r>
          <rPr>
            <b/>
            <sz val="9"/>
            <color indexed="81"/>
            <rFont val="Tahoma"/>
            <family val="2"/>
          </rPr>
          <t>elirodrigues:</t>
        </r>
        <r>
          <rPr>
            <sz val="9"/>
            <color indexed="81"/>
            <rFont val="Tahoma"/>
            <family val="2"/>
          </rPr>
          <t xml:space="preserve">
Índice de Desempenho Para Término calcula a velocidade que se deve manter para alcançar o planejamento do projeto.</t>
        </r>
      </text>
    </comment>
  </commentList>
</comments>
</file>

<file path=xl/comments2.xml><?xml version="1.0" encoding="utf-8"?>
<comments xmlns="http://schemas.openxmlformats.org/spreadsheetml/2006/main">
  <authors>
    <author>elirodrigues</author>
  </authors>
  <commentList>
    <comment ref="A4" authorId="0">
      <text>
        <r>
          <rPr>
            <b/>
            <sz val="9"/>
            <color indexed="81"/>
            <rFont val="Tahoma"/>
            <family val="2"/>
          </rPr>
          <t>elirodrigues:</t>
        </r>
        <r>
          <rPr>
            <sz val="9"/>
            <color indexed="81"/>
            <rFont val="Tahoma"/>
            <family val="2"/>
          </rPr>
          <t xml:space="preserve">
Orçamento No Término - É o orçamento inicial (total) do projeto</t>
        </r>
      </text>
    </comment>
    <comment ref="A7" authorId="0">
      <text>
        <r>
          <rPr>
            <b/>
            <sz val="9"/>
            <color indexed="81"/>
            <rFont val="Tahoma"/>
            <family val="2"/>
          </rPr>
          <t>elirodrigues:</t>
        </r>
        <r>
          <rPr>
            <sz val="9"/>
            <color indexed="81"/>
            <rFont val="Tahoma"/>
            <family val="2"/>
          </rPr>
          <t xml:space="preserve">
Valor Planejado - É quanto do trabalho foi planejado para ser executado até a data de status</t>
        </r>
      </text>
    </comment>
    <comment ref="A8" authorId="0">
      <text>
        <r>
          <rPr>
            <b/>
            <sz val="9"/>
            <color indexed="81"/>
            <rFont val="Tahoma"/>
            <family val="2"/>
          </rPr>
          <t>elirodrigues:</t>
        </r>
        <r>
          <rPr>
            <sz val="9"/>
            <color indexed="81"/>
            <rFont val="Tahoma"/>
            <family val="2"/>
          </rPr>
          <t xml:space="preserve">
Valor Agregado - Quanto do trabalho foi efetivamente finalizado até a data de status</t>
        </r>
      </text>
    </comment>
    <comment ref="A9" authorId="0">
      <text>
        <r>
          <rPr>
            <b/>
            <sz val="9"/>
            <color indexed="81"/>
            <rFont val="Tahoma"/>
            <family val="2"/>
          </rPr>
          <t>elirodrigues:</t>
        </r>
        <r>
          <rPr>
            <sz val="9"/>
            <color indexed="81"/>
            <rFont val="Tahoma"/>
            <family val="2"/>
          </rPr>
          <t xml:space="preserve">
Custo Real - Quanto foi gasto até o momento</t>
        </r>
      </text>
    </comment>
    <comment ref="A12" authorId="0">
      <text>
        <r>
          <rPr>
            <b/>
            <sz val="9"/>
            <color indexed="81"/>
            <rFont val="Tahoma"/>
            <family val="2"/>
          </rPr>
          <t>elirodrigues:</t>
        </r>
        <r>
          <rPr>
            <sz val="9"/>
            <color indexed="81"/>
            <rFont val="Tahoma"/>
            <family val="2"/>
          </rPr>
          <t xml:space="preserve">
Índice de Desempenho de Prazo - Qual a velocidade do projeto.
Acima de 1 está sobrando tempo, abaixo de 1 está faltando tempo.</t>
        </r>
      </text>
    </comment>
    <comment ref="A13" authorId="0">
      <text>
        <r>
          <rPr>
            <b/>
            <sz val="9"/>
            <color indexed="81"/>
            <rFont val="Tahoma"/>
            <family val="2"/>
          </rPr>
          <t>elirodrigues:</t>
        </r>
        <r>
          <rPr>
            <sz val="9"/>
            <color indexed="81"/>
            <rFont val="Tahoma"/>
            <family val="2"/>
          </rPr>
          <t xml:space="preserve">
Variação de Prazo - Quanto foi realizado (VA) - Quanto deveria ter sido realizado (VP)</t>
        </r>
      </text>
    </comment>
    <comment ref="A14" authorId="0">
      <text>
        <r>
          <rPr>
            <b/>
            <sz val="9"/>
            <color indexed="81"/>
            <rFont val="Tahoma"/>
            <family val="2"/>
          </rPr>
          <t>elirodrigues:</t>
        </r>
        <r>
          <rPr>
            <sz val="9"/>
            <color indexed="81"/>
            <rFont val="Tahoma"/>
            <family val="2"/>
          </rPr>
          <t xml:space="preserve">
Índice de Desempenho de Custos - Proporção entre o trabalho efetivamente realizado (VA) e seus custos reais (CR).
Acima de 1, há sobra de orçamento. Abaixo de 1 há falta.</t>
        </r>
      </text>
    </comment>
    <comment ref="A15" authorId="0">
      <text>
        <r>
          <rPr>
            <b/>
            <sz val="9"/>
            <color indexed="81"/>
            <rFont val="Tahoma"/>
            <family val="2"/>
          </rPr>
          <t>elirodrigues:</t>
        </r>
        <r>
          <rPr>
            <sz val="9"/>
            <color indexed="81"/>
            <rFont val="Tahoma"/>
            <family val="2"/>
          </rPr>
          <t xml:space="preserve">
Variação do Custo - Quanto foi efetivamente realizado (VA) - Quanto foi gasto (CR). Acima de 0 há sobras, abaixo de 0 há faltas.</t>
        </r>
      </text>
    </comment>
    <comment ref="A18" authorId="0">
      <text>
        <r>
          <rPr>
            <b/>
            <sz val="9"/>
            <color indexed="81"/>
            <rFont val="Tahoma"/>
            <family val="2"/>
          </rPr>
          <t>elirodrigues:</t>
        </r>
        <r>
          <rPr>
            <sz val="9"/>
            <color indexed="81"/>
            <rFont val="Tahoma"/>
            <family val="2"/>
          </rPr>
          <t xml:space="preserve">
ENT1 (Estimativa no término) é utilizada quando as variações ocorridas não se repetirão no futuro.</t>
        </r>
      </text>
    </comment>
    <comment ref="A19" authorId="0">
      <text>
        <r>
          <rPr>
            <b/>
            <sz val="9"/>
            <color indexed="81"/>
            <rFont val="Tahoma"/>
            <family val="2"/>
          </rPr>
          <t xml:space="preserve">elirodrigues:
</t>
        </r>
        <r>
          <rPr>
            <sz val="9"/>
            <color indexed="81"/>
            <rFont val="Tahoma"/>
            <family val="2"/>
          </rPr>
          <t>ENT2 (Estimativa no término) é utilizada quando as variações ocorridas devem se repetir no futuro.</t>
        </r>
      </text>
    </comment>
    <comment ref="A20" authorId="0">
      <text>
        <r>
          <rPr>
            <b/>
            <sz val="9"/>
            <color indexed="81"/>
            <rFont val="Tahoma"/>
            <family val="2"/>
          </rPr>
          <t xml:space="preserve">elirodrigues:
</t>
        </r>
        <r>
          <rPr>
            <sz val="9"/>
            <color indexed="81"/>
            <rFont val="Tahoma"/>
            <family val="2"/>
          </rPr>
          <t>ENT3 (Estimativa no término) é utilizada quando se deseja considerar as variações de prazo e de custos.</t>
        </r>
      </text>
    </comment>
    <comment ref="A21" authorId="0">
      <text>
        <r>
          <rPr>
            <b/>
            <sz val="9"/>
            <color indexed="81"/>
            <rFont val="Tahoma"/>
            <family val="2"/>
          </rPr>
          <t>elirodrigues:</t>
        </r>
        <r>
          <rPr>
            <sz val="9"/>
            <color indexed="81"/>
            <rFont val="Tahoma"/>
            <family val="2"/>
          </rPr>
          <t xml:space="preserve">
ENT4 (Estimativa no Término) é utilizada quando as variações correntes fogem quaisquer perspectivas baseadas nos valores inicialmente orçadas</t>
        </r>
      </text>
    </comment>
    <comment ref="A24" authorId="0">
      <text>
        <r>
          <rPr>
            <b/>
            <sz val="9"/>
            <color indexed="81"/>
            <rFont val="Tahoma"/>
            <family val="2"/>
          </rPr>
          <t>elirodrigues:</t>
        </r>
        <r>
          <rPr>
            <sz val="9"/>
            <color indexed="81"/>
            <rFont val="Tahoma"/>
            <family val="2"/>
          </rPr>
          <t xml:space="preserve">
Estimativa Para Terminar, mostra quanto falta para acabar o projeto, considerando o orçcamento projetado menos o custo real.</t>
        </r>
      </text>
    </comment>
    <comment ref="A25" authorId="0">
      <text>
        <r>
          <rPr>
            <b/>
            <sz val="9"/>
            <color indexed="81"/>
            <rFont val="Tahoma"/>
            <family val="2"/>
          </rPr>
          <t>elirodrigues:</t>
        </r>
        <r>
          <rPr>
            <sz val="9"/>
            <color indexed="81"/>
            <rFont val="Tahoma"/>
            <family val="2"/>
          </rPr>
          <t xml:space="preserve">
Variação No Término calcula a diferença entre o orçamento inicial e o projetado.</t>
        </r>
      </text>
    </comment>
    <comment ref="A27" authorId="0">
      <text>
        <r>
          <rPr>
            <b/>
            <sz val="9"/>
            <color indexed="81"/>
            <rFont val="Tahoma"/>
            <family val="2"/>
          </rPr>
          <t>elirodrigues:</t>
        </r>
        <r>
          <rPr>
            <sz val="9"/>
            <color indexed="81"/>
            <rFont val="Tahoma"/>
            <family val="2"/>
          </rPr>
          <t xml:space="preserve">
Índice de Desempenho Para Término calcula a velocidade que se deve manter para alcançar o planejamento do projeto.</t>
        </r>
      </text>
    </comment>
  </commentList>
</comments>
</file>

<file path=xl/comments3.xml><?xml version="1.0" encoding="utf-8"?>
<comments xmlns="http://schemas.openxmlformats.org/spreadsheetml/2006/main">
  <authors>
    <author>elirodrigues</author>
  </authors>
  <commentList>
    <comment ref="A8" authorId="0">
      <text>
        <r>
          <rPr>
            <b/>
            <sz val="9"/>
            <color indexed="81"/>
            <rFont val="Tahoma"/>
            <family val="2"/>
          </rPr>
          <t>elirodrigues:</t>
        </r>
        <r>
          <rPr>
            <sz val="9"/>
            <color indexed="81"/>
            <rFont val="Tahoma"/>
            <family val="2"/>
          </rPr>
          <t xml:space="preserve">
Orçamento No Término - É o orçamento inicial (total) do projeto</t>
        </r>
      </text>
    </comment>
    <comment ref="A11" authorId="0">
      <text>
        <r>
          <rPr>
            <b/>
            <sz val="9"/>
            <color indexed="81"/>
            <rFont val="Tahoma"/>
            <family val="2"/>
          </rPr>
          <t>elirodrigues:</t>
        </r>
        <r>
          <rPr>
            <sz val="9"/>
            <color indexed="81"/>
            <rFont val="Tahoma"/>
            <family val="2"/>
          </rPr>
          <t xml:space="preserve">
Valor Planejado - É quanto do trabalho foi planejado para ser executado até a data de status</t>
        </r>
      </text>
    </comment>
    <comment ref="A12" authorId="0">
      <text>
        <r>
          <rPr>
            <b/>
            <sz val="9"/>
            <color indexed="81"/>
            <rFont val="Tahoma"/>
            <family val="2"/>
          </rPr>
          <t>elirodrigues:</t>
        </r>
        <r>
          <rPr>
            <sz val="9"/>
            <color indexed="81"/>
            <rFont val="Tahoma"/>
            <family val="2"/>
          </rPr>
          <t xml:space="preserve">
Valor Agregado - Quanto do trabalho foi efetivamente finalizado até a data de status</t>
        </r>
      </text>
    </comment>
    <comment ref="A13" authorId="0">
      <text>
        <r>
          <rPr>
            <b/>
            <sz val="9"/>
            <color indexed="81"/>
            <rFont val="Tahoma"/>
            <family val="2"/>
          </rPr>
          <t>elirodrigues:</t>
        </r>
        <r>
          <rPr>
            <sz val="9"/>
            <color indexed="81"/>
            <rFont val="Tahoma"/>
            <family val="2"/>
          </rPr>
          <t xml:space="preserve">
Custo Real - Quanto foi gasto até o momento</t>
        </r>
      </text>
    </comment>
    <comment ref="A16" authorId="0">
      <text>
        <r>
          <rPr>
            <b/>
            <sz val="9"/>
            <color indexed="81"/>
            <rFont val="Tahoma"/>
            <family val="2"/>
          </rPr>
          <t>elirodrigues:</t>
        </r>
        <r>
          <rPr>
            <sz val="9"/>
            <color indexed="81"/>
            <rFont val="Tahoma"/>
            <family val="2"/>
          </rPr>
          <t xml:space="preserve">
Índice de Desempenho de Prazo - Qual a velocidade do projeto.
Acima de 1 está sobrando tempo, abaixo de 1 está faltando tempo.</t>
        </r>
      </text>
    </comment>
    <comment ref="A17" authorId="0">
      <text>
        <r>
          <rPr>
            <b/>
            <sz val="9"/>
            <color indexed="81"/>
            <rFont val="Tahoma"/>
            <family val="2"/>
          </rPr>
          <t>elirodrigues:</t>
        </r>
        <r>
          <rPr>
            <sz val="9"/>
            <color indexed="81"/>
            <rFont val="Tahoma"/>
            <family val="2"/>
          </rPr>
          <t xml:space="preserve">
Variação de Prazo - Quanto foi realizado (VA) - Quanto deveria ter sido realizado (VP)</t>
        </r>
      </text>
    </comment>
    <comment ref="A18" authorId="0">
      <text>
        <r>
          <rPr>
            <b/>
            <sz val="9"/>
            <color indexed="81"/>
            <rFont val="Tahoma"/>
            <family val="2"/>
          </rPr>
          <t>elirodrigues:</t>
        </r>
        <r>
          <rPr>
            <sz val="9"/>
            <color indexed="81"/>
            <rFont val="Tahoma"/>
            <family val="2"/>
          </rPr>
          <t xml:space="preserve">
Índice de Desempenho de Custos - Proporção entre o trabalho efetivamente realizado (VA) e seus custos reais (CR).
Acima de 1, há sobra de orçamento. Abaixo de 1 há falta.</t>
        </r>
      </text>
    </comment>
    <comment ref="A19" authorId="0">
      <text>
        <r>
          <rPr>
            <b/>
            <sz val="9"/>
            <color indexed="81"/>
            <rFont val="Tahoma"/>
            <family val="2"/>
          </rPr>
          <t>elirodrigues:</t>
        </r>
        <r>
          <rPr>
            <sz val="9"/>
            <color indexed="81"/>
            <rFont val="Tahoma"/>
            <family val="2"/>
          </rPr>
          <t xml:space="preserve">
Variação do Custo - Quanto foi efetivamente realizado (VA) - Quanto foi gasto (CR). Acima de 0 há sobras, abaixo de 0 há faltas.</t>
        </r>
      </text>
    </comment>
    <comment ref="A22" authorId="0">
      <text>
        <r>
          <rPr>
            <b/>
            <sz val="9"/>
            <color indexed="81"/>
            <rFont val="Tahoma"/>
            <family val="2"/>
          </rPr>
          <t>elirodrigues:</t>
        </r>
        <r>
          <rPr>
            <sz val="9"/>
            <color indexed="81"/>
            <rFont val="Tahoma"/>
            <family val="2"/>
          </rPr>
          <t xml:space="preserve">
ENT1 (Estimativa no término) é utilizada quando as variações ocorridas não se repetirão no futuro.</t>
        </r>
      </text>
    </comment>
    <comment ref="A23" authorId="0">
      <text>
        <r>
          <rPr>
            <b/>
            <sz val="9"/>
            <color indexed="81"/>
            <rFont val="Tahoma"/>
            <family val="2"/>
          </rPr>
          <t xml:space="preserve">elirodrigues:
</t>
        </r>
        <r>
          <rPr>
            <sz val="9"/>
            <color indexed="81"/>
            <rFont val="Tahoma"/>
            <family val="2"/>
          </rPr>
          <t>ENT2 (Estimativa no término) é utilizada quando as variações ocorridas devem se repetir no futuro.</t>
        </r>
      </text>
    </comment>
    <comment ref="A24" authorId="0">
      <text>
        <r>
          <rPr>
            <b/>
            <sz val="9"/>
            <color indexed="81"/>
            <rFont val="Tahoma"/>
            <family val="2"/>
          </rPr>
          <t xml:space="preserve">elirodrigues:
</t>
        </r>
        <r>
          <rPr>
            <sz val="9"/>
            <color indexed="81"/>
            <rFont val="Tahoma"/>
            <family val="2"/>
          </rPr>
          <t>ENT3 (Estimativa no término) é utilizada quando se deseja considerar as variações de prazo e de custos.</t>
        </r>
      </text>
    </comment>
    <comment ref="A25" authorId="0">
      <text>
        <r>
          <rPr>
            <b/>
            <sz val="9"/>
            <color indexed="81"/>
            <rFont val="Tahoma"/>
            <family val="2"/>
          </rPr>
          <t>elirodrigues:</t>
        </r>
        <r>
          <rPr>
            <sz val="9"/>
            <color indexed="81"/>
            <rFont val="Tahoma"/>
            <family val="2"/>
          </rPr>
          <t xml:space="preserve">
ENT4 (Estimativa no Término) é utilizada quando as variações correntes fogem quaisquer perspectivas baseadas nos valores inicialmente orçadas</t>
        </r>
      </text>
    </comment>
    <comment ref="A28" authorId="0">
      <text>
        <r>
          <rPr>
            <b/>
            <sz val="9"/>
            <color indexed="81"/>
            <rFont val="Tahoma"/>
            <family val="2"/>
          </rPr>
          <t>elirodrigues:</t>
        </r>
        <r>
          <rPr>
            <sz val="9"/>
            <color indexed="81"/>
            <rFont val="Tahoma"/>
            <family val="2"/>
          </rPr>
          <t xml:space="preserve">
Estimativa Para Terminar, mostra quanto falta para acabar o projeto, considerando o orçcamento projetado menos o custo real.</t>
        </r>
      </text>
    </comment>
    <comment ref="A29" authorId="0">
      <text>
        <r>
          <rPr>
            <b/>
            <sz val="9"/>
            <color indexed="81"/>
            <rFont val="Tahoma"/>
            <family val="2"/>
          </rPr>
          <t>elirodrigues:</t>
        </r>
        <r>
          <rPr>
            <sz val="9"/>
            <color indexed="81"/>
            <rFont val="Tahoma"/>
            <family val="2"/>
          </rPr>
          <t xml:space="preserve">
Variação No Término calcula a diferença entre o orçamento inicial e o projetado.</t>
        </r>
      </text>
    </comment>
    <comment ref="A31" authorId="0">
      <text>
        <r>
          <rPr>
            <b/>
            <sz val="9"/>
            <color indexed="81"/>
            <rFont val="Tahoma"/>
            <family val="2"/>
          </rPr>
          <t>elirodrigues:</t>
        </r>
        <r>
          <rPr>
            <sz val="9"/>
            <color indexed="81"/>
            <rFont val="Tahoma"/>
            <family val="2"/>
          </rPr>
          <t xml:space="preserve">
Índice de Desempenho Para Término calcula a velocidade que se deve manter para alcançar o planejamento do projeto.</t>
        </r>
      </text>
    </comment>
  </commentList>
</comments>
</file>

<file path=xl/comments4.xml><?xml version="1.0" encoding="utf-8"?>
<comments xmlns="http://schemas.openxmlformats.org/spreadsheetml/2006/main">
  <authors>
    <author>elirodrigues</author>
  </authors>
  <commentList>
    <comment ref="A11" authorId="0">
      <text>
        <r>
          <rPr>
            <b/>
            <sz val="9"/>
            <color indexed="81"/>
            <rFont val="Tahoma"/>
            <family val="2"/>
          </rPr>
          <t>elirodrigues:</t>
        </r>
        <r>
          <rPr>
            <sz val="9"/>
            <color indexed="81"/>
            <rFont val="Tahoma"/>
            <family val="2"/>
          </rPr>
          <t xml:space="preserve">
Orçamento No Término - É o orçamento inicial (total) do projeto</t>
        </r>
      </text>
    </comment>
    <comment ref="A14" authorId="0">
      <text>
        <r>
          <rPr>
            <b/>
            <sz val="9"/>
            <color indexed="81"/>
            <rFont val="Tahoma"/>
            <family val="2"/>
          </rPr>
          <t>elirodrigues:</t>
        </r>
        <r>
          <rPr>
            <sz val="9"/>
            <color indexed="81"/>
            <rFont val="Tahoma"/>
            <family val="2"/>
          </rPr>
          <t xml:space="preserve">
Valor Planejado - É quanto do trabalho foi planejado para ser executado até a data de status</t>
        </r>
      </text>
    </comment>
    <comment ref="A15" authorId="0">
      <text>
        <r>
          <rPr>
            <b/>
            <sz val="9"/>
            <color indexed="81"/>
            <rFont val="Tahoma"/>
            <family val="2"/>
          </rPr>
          <t>elirodrigues:</t>
        </r>
        <r>
          <rPr>
            <sz val="9"/>
            <color indexed="81"/>
            <rFont val="Tahoma"/>
            <family val="2"/>
          </rPr>
          <t xml:space="preserve">
Valor Agregado - Quanto do trabalho foi efetivamente finalizado até a data de status</t>
        </r>
      </text>
    </comment>
    <comment ref="A16" authorId="0">
      <text>
        <r>
          <rPr>
            <b/>
            <sz val="9"/>
            <color indexed="81"/>
            <rFont val="Tahoma"/>
            <family val="2"/>
          </rPr>
          <t>elirodrigues:</t>
        </r>
        <r>
          <rPr>
            <sz val="9"/>
            <color indexed="81"/>
            <rFont val="Tahoma"/>
            <family val="2"/>
          </rPr>
          <t xml:space="preserve">
Custo Real - Quanto foi gasto até o momento</t>
        </r>
      </text>
    </comment>
    <comment ref="A19" authorId="0">
      <text>
        <r>
          <rPr>
            <b/>
            <sz val="9"/>
            <color indexed="81"/>
            <rFont val="Tahoma"/>
            <family val="2"/>
          </rPr>
          <t>elirodrigues:</t>
        </r>
        <r>
          <rPr>
            <sz val="9"/>
            <color indexed="81"/>
            <rFont val="Tahoma"/>
            <family val="2"/>
          </rPr>
          <t xml:space="preserve">
Índice de Desempenho de Prazo - Qual a velocidade do projeto.
Acima de 1 está sobrando tempo, abaixo de 1 está faltando tempo.</t>
        </r>
      </text>
    </comment>
    <comment ref="A20" authorId="0">
      <text>
        <r>
          <rPr>
            <b/>
            <sz val="9"/>
            <color indexed="81"/>
            <rFont val="Tahoma"/>
            <family val="2"/>
          </rPr>
          <t>elirodrigues:</t>
        </r>
        <r>
          <rPr>
            <sz val="9"/>
            <color indexed="81"/>
            <rFont val="Tahoma"/>
            <family val="2"/>
          </rPr>
          <t xml:space="preserve">
Variação de Prazo - Quanto foi realizado (VA) - Quanto deveria ter sido realizado (VP)</t>
        </r>
      </text>
    </comment>
    <comment ref="A21" authorId="0">
      <text>
        <r>
          <rPr>
            <b/>
            <sz val="9"/>
            <color indexed="81"/>
            <rFont val="Tahoma"/>
            <family val="2"/>
          </rPr>
          <t>elirodrigues:</t>
        </r>
        <r>
          <rPr>
            <sz val="9"/>
            <color indexed="81"/>
            <rFont val="Tahoma"/>
            <family val="2"/>
          </rPr>
          <t xml:space="preserve">
Índice de Desempenho de Custos - Proporção entre o trabalho efetivamente realizado (VA) e seus custos reais (CR).
Acima de 1, há sobra de orçamento. Abaixo de 1 há falta.</t>
        </r>
      </text>
    </comment>
    <comment ref="A22" authorId="0">
      <text>
        <r>
          <rPr>
            <b/>
            <sz val="9"/>
            <color indexed="81"/>
            <rFont val="Tahoma"/>
            <family val="2"/>
          </rPr>
          <t>elirodrigues:</t>
        </r>
        <r>
          <rPr>
            <sz val="9"/>
            <color indexed="81"/>
            <rFont val="Tahoma"/>
            <family val="2"/>
          </rPr>
          <t xml:space="preserve">
Variação do Custo - Quanto foi efetivamente realizado (VA) - Quanto foi gasto (CR). Acima de 0 há sobras, abaixo de 0 há faltas.</t>
        </r>
      </text>
    </comment>
    <comment ref="A25" authorId="0">
      <text>
        <r>
          <rPr>
            <b/>
            <sz val="9"/>
            <color indexed="81"/>
            <rFont val="Tahoma"/>
            <family val="2"/>
          </rPr>
          <t>elirodrigues:</t>
        </r>
        <r>
          <rPr>
            <sz val="9"/>
            <color indexed="81"/>
            <rFont val="Tahoma"/>
            <family val="2"/>
          </rPr>
          <t xml:space="preserve">
ENT1 (Estimativa no término) é utilizada quando as variações ocorridas não se repetirão no futuro.</t>
        </r>
      </text>
    </comment>
    <comment ref="A26" authorId="0">
      <text>
        <r>
          <rPr>
            <b/>
            <sz val="9"/>
            <color indexed="81"/>
            <rFont val="Tahoma"/>
            <family val="2"/>
          </rPr>
          <t xml:space="preserve">elirodrigues:
</t>
        </r>
        <r>
          <rPr>
            <sz val="9"/>
            <color indexed="81"/>
            <rFont val="Tahoma"/>
            <family val="2"/>
          </rPr>
          <t>ENT2 (Estimativa no término) é utilizada quando as variações ocorridas devem se repetir no futuro.</t>
        </r>
      </text>
    </comment>
    <comment ref="A27" authorId="0">
      <text>
        <r>
          <rPr>
            <b/>
            <sz val="9"/>
            <color indexed="81"/>
            <rFont val="Tahoma"/>
            <family val="2"/>
          </rPr>
          <t xml:space="preserve">elirodrigues:
</t>
        </r>
        <r>
          <rPr>
            <sz val="9"/>
            <color indexed="81"/>
            <rFont val="Tahoma"/>
            <family val="2"/>
          </rPr>
          <t>ENT3 (Estimativa no término) é utilizada quando se deseja considerar as variações de prazo e de custos.</t>
        </r>
      </text>
    </comment>
    <comment ref="A28" authorId="0">
      <text>
        <r>
          <rPr>
            <b/>
            <sz val="9"/>
            <color indexed="81"/>
            <rFont val="Tahoma"/>
            <family val="2"/>
          </rPr>
          <t>elirodrigues:</t>
        </r>
        <r>
          <rPr>
            <sz val="9"/>
            <color indexed="81"/>
            <rFont val="Tahoma"/>
            <family val="2"/>
          </rPr>
          <t xml:space="preserve">
ENT4 (Estimativa no Término) é utilizada quando as variações correntes fogem quaisquer perspectivas baseadas nos valores inicialmente orçadas</t>
        </r>
      </text>
    </comment>
    <comment ref="A31" authorId="0">
      <text>
        <r>
          <rPr>
            <b/>
            <sz val="9"/>
            <color indexed="81"/>
            <rFont val="Tahoma"/>
            <family val="2"/>
          </rPr>
          <t>elirodrigues:</t>
        </r>
        <r>
          <rPr>
            <sz val="9"/>
            <color indexed="81"/>
            <rFont val="Tahoma"/>
            <family val="2"/>
          </rPr>
          <t xml:space="preserve">
Estimativa Para Terminar, mostra quanto falta para acabar o projeto, considerando o orçcamento projetado menos o custo real.</t>
        </r>
      </text>
    </comment>
    <comment ref="A32" authorId="0">
      <text>
        <r>
          <rPr>
            <b/>
            <sz val="9"/>
            <color indexed="81"/>
            <rFont val="Tahoma"/>
            <family val="2"/>
          </rPr>
          <t>elirodrigues:</t>
        </r>
        <r>
          <rPr>
            <sz val="9"/>
            <color indexed="81"/>
            <rFont val="Tahoma"/>
            <family val="2"/>
          </rPr>
          <t xml:space="preserve">
Variação No Término calcula a diferença entre o orçamento inicial e o projetado.</t>
        </r>
      </text>
    </comment>
    <comment ref="A34" authorId="0">
      <text>
        <r>
          <rPr>
            <b/>
            <sz val="9"/>
            <color indexed="81"/>
            <rFont val="Tahoma"/>
            <family val="2"/>
          </rPr>
          <t>elirodrigues:</t>
        </r>
        <r>
          <rPr>
            <sz val="9"/>
            <color indexed="81"/>
            <rFont val="Tahoma"/>
            <family val="2"/>
          </rPr>
          <t xml:space="preserve">
Índice de Desempenho Para Término calcula a velocidade que se deve manter para alcançar o planejamento do projeto.</t>
        </r>
      </text>
    </comment>
  </commentList>
</comments>
</file>

<file path=xl/comments5.xml><?xml version="1.0" encoding="utf-8"?>
<comments xmlns="http://schemas.openxmlformats.org/spreadsheetml/2006/main">
  <authors>
    <author>elirodrigues</author>
    <author>Eli</author>
  </authors>
  <commentList>
    <comment ref="A8" authorId="0">
      <text>
        <r>
          <rPr>
            <b/>
            <sz val="9"/>
            <color indexed="81"/>
            <rFont val="Tahoma"/>
            <family val="2"/>
          </rPr>
          <t>elirodrigues:</t>
        </r>
        <r>
          <rPr>
            <sz val="9"/>
            <color indexed="81"/>
            <rFont val="Tahoma"/>
            <family val="2"/>
          </rPr>
          <t xml:space="preserve">
Orçamento No Término - É o orçamento inicial (total) do projeto</t>
        </r>
      </text>
    </comment>
    <comment ref="B8" authorId="1">
      <text>
        <r>
          <rPr>
            <b/>
            <sz val="9"/>
            <color indexed="81"/>
            <rFont val="Tahoma"/>
            <charset val="1"/>
          </rPr>
          <t>Eli:</t>
        </r>
        <r>
          <rPr>
            <sz val="9"/>
            <color indexed="81"/>
            <rFont val="Tahoma"/>
            <charset val="1"/>
          </rPr>
          <t xml:space="preserve">
150 reais x 100 manobristas 
+
10 reais x 10.000 carros
</t>
        </r>
      </text>
    </comment>
    <comment ref="A11" authorId="0">
      <text>
        <r>
          <rPr>
            <b/>
            <sz val="9"/>
            <color indexed="81"/>
            <rFont val="Tahoma"/>
            <family val="2"/>
          </rPr>
          <t>elirodrigues:</t>
        </r>
        <r>
          <rPr>
            <sz val="9"/>
            <color indexed="81"/>
            <rFont val="Tahoma"/>
            <family val="2"/>
          </rPr>
          <t xml:space="preserve">
Valor Planejado - É quanto do trabalho foi planejado para ser executado até a data de status</t>
        </r>
      </text>
    </comment>
    <comment ref="A12" authorId="0">
      <text>
        <r>
          <rPr>
            <b/>
            <sz val="9"/>
            <color indexed="81"/>
            <rFont val="Tahoma"/>
            <family val="2"/>
          </rPr>
          <t>elirodrigues:</t>
        </r>
        <r>
          <rPr>
            <sz val="9"/>
            <color indexed="81"/>
            <rFont val="Tahoma"/>
            <family val="2"/>
          </rPr>
          <t xml:space="preserve">
Valor Agregado - Quanto do trabalho foi efetivamente finalizado até a data de status</t>
        </r>
      </text>
    </comment>
    <comment ref="A13" authorId="0">
      <text>
        <r>
          <rPr>
            <b/>
            <sz val="9"/>
            <color indexed="81"/>
            <rFont val="Tahoma"/>
            <family val="2"/>
          </rPr>
          <t>elirodrigues:</t>
        </r>
        <r>
          <rPr>
            <sz val="9"/>
            <color indexed="81"/>
            <rFont val="Tahoma"/>
            <family val="2"/>
          </rPr>
          <t xml:space="preserve">
Custo Real - Quanto foi gasto até o momento</t>
        </r>
      </text>
    </comment>
    <comment ref="A16" authorId="0">
      <text>
        <r>
          <rPr>
            <b/>
            <sz val="9"/>
            <color indexed="81"/>
            <rFont val="Tahoma"/>
            <family val="2"/>
          </rPr>
          <t>elirodrigues:</t>
        </r>
        <r>
          <rPr>
            <sz val="9"/>
            <color indexed="81"/>
            <rFont val="Tahoma"/>
            <family val="2"/>
          </rPr>
          <t xml:space="preserve">
Índice de Desempenho de Prazo - Qual a velocidade do projeto.
Acima de 1 está sobrando tempo, abaixo de 1 está faltando tempo.</t>
        </r>
      </text>
    </comment>
    <comment ref="A17" authorId="0">
      <text>
        <r>
          <rPr>
            <b/>
            <sz val="9"/>
            <color indexed="81"/>
            <rFont val="Tahoma"/>
            <family val="2"/>
          </rPr>
          <t>elirodrigues:</t>
        </r>
        <r>
          <rPr>
            <sz val="9"/>
            <color indexed="81"/>
            <rFont val="Tahoma"/>
            <family val="2"/>
          </rPr>
          <t xml:space="preserve">
Variação de Prazo - Quanto foi realizado (VA) - Quanto deveria ter sido realizado (VP)</t>
        </r>
      </text>
    </comment>
    <comment ref="A18" authorId="0">
      <text>
        <r>
          <rPr>
            <b/>
            <sz val="9"/>
            <color indexed="81"/>
            <rFont val="Tahoma"/>
            <family val="2"/>
          </rPr>
          <t>elirodrigues:</t>
        </r>
        <r>
          <rPr>
            <sz val="9"/>
            <color indexed="81"/>
            <rFont val="Tahoma"/>
            <family val="2"/>
          </rPr>
          <t xml:space="preserve">
Índice de Desempenho de Custos - Proporção entre o trabalho efetivamente realizado (VA) e seus custos reais (CR).
Acima de 1, há sobra de orçamento. Abaixo de 1 há falta.</t>
        </r>
      </text>
    </comment>
    <comment ref="A19" authorId="0">
      <text>
        <r>
          <rPr>
            <b/>
            <sz val="9"/>
            <color indexed="81"/>
            <rFont val="Tahoma"/>
            <family val="2"/>
          </rPr>
          <t>elirodrigues:</t>
        </r>
        <r>
          <rPr>
            <sz val="9"/>
            <color indexed="81"/>
            <rFont val="Tahoma"/>
            <family val="2"/>
          </rPr>
          <t xml:space="preserve">
Variação do Custo - Quanto foi efetivamente realizado (VA) - Quanto foi gasto (CR). Acima de 0 há sobras, abaixo de 0 há faltas.</t>
        </r>
      </text>
    </comment>
    <comment ref="A22" authorId="0">
      <text>
        <r>
          <rPr>
            <b/>
            <sz val="9"/>
            <color indexed="81"/>
            <rFont val="Tahoma"/>
            <family val="2"/>
          </rPr>
          <t>elirodrigues:</t>
        </r>
        <r>
          <rPr>
            <sz val="9"/>
            <color indexed="81"/>
            <rFont val="Tahoma"/>
            <family val="2"/>
          </rPr>
          <t xml:space="preserve">
ENT1 (Estimativa no término) é utilizada quando as variações ocorridas não se repetirão no futuro.</t>
        </r>
      </text>
    </comment>
    <comment ref="A23" authorId="0">
      <text>
        <r>
          <rPr>
            <b/>
            <sz val="9"/>
            <color indexed="81"/>
            <rFont val="Tahoma"/>
            <family val="2"/>
          </rPr>
          <t xml:space="preserve">elirodrigues:
</t>
        </r>
        <r>
          <rPr>
            <sz val="9"/>
            <color indexed="81"/>
            <rFont val="Tahoma"/>
            <family val="2"/>
          </rPr>
          <t>ENT2 (Estimativa no término) é utilizada quando as variações ocorridas devem se repetir no futuro.</t>
        </r>
      </text>
    </comment>
    <comment ref="A24" authorId="0">
      <text>
        <r>
          <rPr>
            <b/>
            <sz val="9"/>
            <color indexed="81"/>
            <rFont val="Tahoma"/>
            <family val="2"/>
          </rPr>
          <t xml:space="preserve">elirodrigues:
</t>
        </r>
        <r>
          <rPr>
            <sz val="9"/>
            <color indexed="81"/>
            <rFont val="Tahoma"/>
            <family val="2"/>
          </rPr>
          <t>ENT3 (Estimativa no término) é utilizada quando se deseja considerar as variações de prazo e de custos.</t>
        </r>
      </text>
    </comment>
    <comment ref="A25" authorId="0">
      <text>
        <r>
          <rPr>
            <b/>
            <sz val="9"/>
            <color indexed="81"/>
            <rFont val="Tahoma"/>
            <family val="2"/>
          </rPr>
          <t>elirodrigues:</t>
        </r>
        <r>
          <rPr>
            <sz val="9"/>
            <color indexed="81"/>
            <rFont val="Tahoma"/>
            <family val="2"/>
          </rPr>
          <t xml:space="preserve">
ENT4 (Estimativa no Término) é utilizada quando as variações correntes fogem quaisquer perspectivas baseadas nos valores inicialmente orçadas</t>
        </r>
      </text>
    </comment>
    <comment ref="A28" authorId="0">
      <text>
        <r>
          <rPr>
            <b/>
            <sz val="9"/>
            <color indexed="81"/>
            <rFont val="Tahoma"/>
            <family val="2"/>
          </rPr>
          <t>elirodrigues:</t>
        </r>
        <r>
          <rPr>
            <sz val="9"/>
            <color indexed="81"/>
            <rFont val="Tahoma"/>
            <family val="2"/>
          </rPr>
          <t xml:space="preserve">
Estimativa Para Terminar, mostra quanto falta para acabar o projeto, considerando o orçcamento projetado menos o custo real.</t>
        </r>
      </text>
    </comment>
    <comment ref="A29" authorId="0">
      <text>
        <r>
          <rPr>
            <b/>
            <sz val="9"/>
            <color indexed="81"/>
            <rFont val="Tahoma"/>
            <family val="2"/>
          </rPr>
          <t>elirodrigues:</t>
        </r>
        <r>
          <rPr>
            <sz val="9"/>
            <color indexed="81"/>
            <rFont val="Tahoma"/>
            <family val="2"/>
          </rPr>
          <t xml:space="preserve">
Variação No Término calcula a diferença entre o orçamento inicial e o projetado.</t>
        </r>
      </text>
    </comment>
    <comment ref="A31" authorId="0">
      <text>
        <r>
          <rPr>
            <b/>
            <sz val="9"/>
            <color indexed="81"/>
            <rFont val="Tahoma"/>
            <family val="2"/>
          </rPr>
          <t>elirodrigues:</t>
        </r>
        <r>
          <rPr>
            <sz val="9"/>
            <color indexed="81"/>
            <rFont val="Tahoma"/>
            <family val="2"/>
          </rPr>
          <t xml:space="preserve">
Índice de Desempenho Para Término calcula a velocidade que se deve manter para alcançar o planejamento do projeto.</t>
        </r>
      </text>
    </comment>
  </commentList>
</comments>
</file>

<file path=xl/sharedStrings.xml><?xml version="1.0" encoding="utf-8"?>
<sst xmlns="http://schemas.openxmlformats.org/spreadsheetml/2006/main" count="387" uniqueCount="123">
  <si>
    <t>CASO</t>
  </si>
  <si>
    <t>IDP</t>
  </si>
  <si>
    <t>VPR</t>
  </si>
  <si>
    <t>IDC</t>
  </si>
  <si>
    <t>VC</t>
  </si>
  <si>
    <t>IDP = VA/VP</t>
  </si>
  <si>
    <t>VPR = VA - VP</t>
  </si>
  <si>
    <t>IDC = VA / CR</t>
  </si>
  <si>
    <t>VC = VA - CR</t>
  </si>
  <si>
    <t>ENT2</t>
  </si>
  <si>
    <t>ENT3</t>
  </si>
  <si>
    <t>ENT4</t>
  </si>
  <si>
    <t>ENT1  = ONT - VC</t>
  </si>
  <si>
    <t>ENT2 = ONT / IDC</t>
  </si>
  <si>
    <t>ENT3 = CR + [(ONT-VA)/(IDC*IDP)]</t>
  </si>
  <si>
    <t>ENT4 = CR + EPT</t>
  </si>
  <si>
    <t>VNT</t>
  </si>
  <si>
    <t>VNT = ONT - ENT</t>
  </si>
  <si>
    <t>DIA1</t>
  </si>
  <si>
    <t>DIA2</t>
  </si>
  <si>
    <t>DIA3</t>
  </si>
  <si>
    <t>DIA4</t>
  </si>
  <si>
    <t>DIA5</t>
  </si>
  <si>
    <t>DIA6</t>
  </si>
  <si>
    <t>DIA7</t>
  </si>
  <si>
    <t>DIA8</t>
  </si>
  <si>
    <t>DIA9</t>
  </si>
  <si>
    <t>DIA10</t>
  </si>
  <si>
    <t>VP (Valor Planejado)</t>
  </si>
  <si>
    <t>VA (Valor Agregado)</t>
  </si>
  <si>
    <t>CR (Custo Real)</t>
  </si>
  <si>
    <t>ONT (Orçamento no Término)</t>
  </si>
  <si>
    <t>IDPT = (ONT – VA)/ (ONT – CR)</t>
  </si>
  <si>
    <t>EPT = ENT - CR</t>
  </si>
  <si>
    <t>Sigla</t>
  </si>
  <si>
    <t>Descrição</t>
  </si>
  <si>
    <t>Formula</t>
  </si>
  <si>
    <t>Bom</t>
  </si>
  <si>
    <t>Variação de Custo</t>
  </si>
  <si>
    <t>-</t>
  </si>
  <si>
    <t>Variação de Prazo</t>
  </si>
  <si>
    <t>Índice de Desempenho de Custos</t>
  </si>
  <si>
    <t>&gt;1</t>
  </si>
  <si>
    <t>&lt;1</t>
  </si>
  <si>
    <t>Índice de Desempenho de Prazo</t>
  </si>
  <si>
    <t>ONT / IDC</t>
  </si>
  <si>
    <t>ONT – VC</t>
  </si>
  <si>
    <t>Variação no Término</t>
  </si>
  <si>
    <t>ONT – ENT</t>
  </si>
  <si>
    <t>IDPT</t>
  </si>
  <si>
    <t>Índice de Desempenho para Término</t>
  </si>
  <si>
    <t>(ONT – VA) /</t>
  </si>
  <si>
    <t>(ONT – CR)</t>
  </si>
  <si>
    <t>&lt; 1</t>
  </si>
  <si>
    <t>&gt; 1</t>
  </si>
  <si>
    <t>EPT</t>
  </si>
  <si>
    <t>Estimativa para Término</t>
  </si>
  <si>
    <t>(ENT – CR)</t>
  </si>
  <si>
    <t>Ruim</t>
  </si>
  <si>
    <t>Explicação</t>
  </si>
  <si>
    <t>ENT1</t>
  </si>
  <si>
    <t>Estimativa no Término</t>
  </si>
  <si>
    <t>VA / VP</t>
  </si>
  <si>
    <t>VA – VP</t>
  </si>
  <si>
    <t>VA / CR</t>
  </si>
  <si>
    <t>VA – CR</t>
  </si>
  <si>
    <t>CR + [(ONT-VA)/(IDC*IDP)]</t>
  </si>
  <si>
    <t>CR + EPT</t>
  </si>
  <si>
    <t>&gt;0</t>
  </si>
  <si>
    <t>&lt;0</t>
  </si>
  <si>
    <t>&lt;ONT</t>
  </si>
  <si>
    <t>&gt;ONT</t>
  </si>
  <si>
    <t>Qual a velocidade do projeto.
Acima de 1 está sobrando tempo, abaixo de 1 está faltando tempo.</t>
  </si>
  <si>
    <t>Quanto foi realizado (VA) - Quanto deveria ter sido realizado (VP)</t>
  </si>
  <si>
    <t>Proporção entre o trabalho efetivamente realizado (VA) e seus custos reais (CR).
Acima de 1, há sobra de orçamento. Abaixo de 1 há falta.</t>
  </si>
  <si>
    <t>Quanto foi efetivamente realizado (VA) - Quanto foi gasto (CR). Acima de 0 há sobras, abaixo de 0 há faltas.</t>
  </si>
  <si>
    <t>Utilizada quando as variações ocorridas não se repetirão no futuro.</t>
  </si>
  <si>
    <t>Utilizada quando as variações ocorridas devem se repetir no futuro.</t>
  </si>
  <si>
    <t>Utilizada quando se deseja considerar as variações de prazo e de custos.</t>
  </si>
  <si>
    <t>Utilizada quando as variações correntes fogem quaisquer perspectivas baseadas nos valores inicialmente orçadas</t>
  </si>
  <si>
    <t>Mostra quanto falta para acabar o projeto, considerando o orçcamento projetado menos o custo real.</t>
  </si>
  <si>
    <t>Calcula a diferença entre o orçamento inicial e o projetado.</t>
  </si>
  <si>
    <t>Calcula a velocidade que se deve manter para alcançar o planejamento do projeto.</t>
  </si>
  <si>
    <t>&lt;descreva o caso aqui&gt;</t>
  </si>
  <si>
    <t>Você irá construir um cômodo de uma residÊncia que contém 4 paredes. Cada parede está planejada para ser executada em 1 dia ao custo de 100 reais.
No terceiro dia, você percebe que gastou 350 reais e terminou apenas 2 paredes e meia. Qual a situação do projeto no dia 3?</t>
  </si>
  <si>
    <t>progresso unitário</t>
  </si>
  <si>
    <t>cofres por dia (planejado)</t>
  </si>
  <si>
    <t>cofres por dia (agregado)</t>
  </si>
  <si>
    <t>400 reais gastos / 8 dias</t>
  </si>
  <si>
    <t>Cálculos preliminares</t>
  </si>
  <si>
    <t>MÊS1</t>
  </si>
  <si>
    <t>MÊS2</t>
  </si>
  <si>
    <t>MÊS3</t>
  </si>
  <si>
    <t>MÊS4</t>
  </si>
  <si>
    <t>MÊS5</t>
  </si>
  <si>
    <t>MÊS6</t>
  </si>
  <si>
    <t>MÊS7</t>
  </si>
  <si>
    <t>MÊS8</t>
  </si>
  <si>
    <t>MÊS9</t>
  </si>
  <si>
    <t>MÊS10</t>
  </si>
  <si>
    <t>Quantos andares por mês?</t>
  </si>
  <si>
    <t>=</t>
  </si>
  <si>
    <t>25*150.000</t>
  </si>
  <si>
    <t>+</t>
  </si>
  <si>
    <t>Quanto custa cada andar</t>
  </si>
  <si>
    <t>Quantos andares até o mês 5?</t>
  </si>
  <si>
    <t>Você construindo um prédio de 25 andares em um prédio de classe média. Cada andar custa exatamente 150.000 para ser construído, mais os custos de fundação na ordem de 400 mil (gasto no primeiro mês de obra) e a cobertura, que no total irá custar 300.000. O prazo da Obra é de 10 meses e não pode haver erros!
No quinto mês, você resolve fazer uma análise de valor agregado para verificar a situação do projeto. Foram construídos exatamente 17 andares no total até agora, consumiu-se uma verba de 3.100.000 reais. Sabe-se que houve problemas na fundação relacionados a locação de máquinas, que acarretaram 200.000 reais de custo à ela. Qual a situação atual do projeto?</t>
  </si>
  <si>
    <t>17 andares / 5 meses</t>
  </si>
  <si>
    <t>incluindo o custo da fundação</t>
  </si>
  <si>
    <t>Total gasto (Real)</t>
  </si>
  <si>
    <t>Total gasto por mês</t>
  </si>
  <si>
    <t xml:space="preserve"> (Até o quinto mÊs)</t>
  </si>
  <si>
    <t>CASO 3 - PRÉDIO DE 25 ANDARES</t>
  </si>
  <si>
    <t>CASO 2 - COFRES DE PORQUINHOS</t>
  </si>
  <si>
    <t>CASO 1 - CONSTRUÇÃO DE 4 PAREDES</t>
  </si>
  <si>
    <t>Total de carros estacionados por hora</t>
  </si>
  <si>
    <t>Total estacionados real</t>
  </si>
  <si>
    <t>em dinheiro</t>
  </si>
  <si>
    <t>por hora (2 horas)</t>
  </si>
  <si>
    <t>A cidade vai receber um grande show e sua empresa é responsável pelo estacionamento. Cabem, no espaço alugado, exatos 10.000 automóveis e você tem apenas 4 horas para acomodar todos nas suas fileiras. Cada motorista irá pagar 40 reais pelo estacionamento e seus custos são de 150 reais de diária para cada um dos 100 manobristas (que serão pagos no final do trabalho) e mais 10 reais por cada carro estacionado, pagos ao dono do terreno.
No dia do show, vocÊ resolve fazer um balanço (análise de valor agregado) na segunda hora de recebimento de pessoas. Você deveria estar a 50% de ocupação, mas está com 4.000 carros estacionados no local. Houve 5 danificações de carros causadas pelos seus manobristas, um prejuízo de 2.000 reais. Qual a situação do projeto?</t>
  </si>
  <si>
    <t>CASO 4 - ESTACIONAMENTO</t>
  </si>
  <si>
    <t xml:space="preserve">   total das diárias dos manobristas + valor total a ser pago (se a ocupação for completa) ao dono do terreno</t>
  </si>
  <si>
    <t>Você irá produzir 50 cofres em forma de porquinhos no período de 10 dias. Cada cofre custa 15 reais para ser produzido. 
No oitavo dia, você faz uma reunião de status e percebe que concluiu 16 cofres e gastou 400 reais. Qual a situação do projeto?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</si>
</sst>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R$&quot;\ * #,##0.00_-;\-&quot;R$&quot;\ * #,##0.00_-;_-&quot;R$&quot;\ * &quot;-&quot;??_-;_-@_-"/>
  </numFmts>
  <fonts count="12"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hadow/>
      <sz val="11"/>
      <color rgb="FFFFFFFF"/>
      <name val="Calibri"/>
      <family val="2"/>
      <scheme val="minor"/>
    </font>
    <font>
      <sz val="11"/>
      <color rgb="FF000000"/>
      <name val="Calibri"/>
      <family val="2"/>
      <scheme val="minor"/>
    </font>
    <font>
      <sz val="12"/>
      <color rgb="FF000000"/>
      <name val="Calibri"/>
      <family val="2"/>
      <scheme val="minor"/>
    </font>
    <font>
      <sz val="11"/>
      <name val="Calibri"/>
      <family val="2"/>
      <scheme val="minor"/>
    </font>
    <font>
      <sz val="11"/>
      <color theme="1"/>
      <name val="Calibri"/>
      <family val="2"/>
      <scheme val="minor"/>
    </font>
    <font>
      <i/>
      <sz val="11"/>
      <color theme="1"/>
      <name val="Calibri"/>
      <family val="2"/>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rgb="FF0099FF"/>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8" fillId="0" borderId="0" applyFont="0" applyFill="0" applyBorder="0" applyAlignment="0" applyProtection="0"/>
  </cellStyleXfs>
  <cellXfs count="62">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xf>
    <xf numFmtId="0" fontId="0" fillId="0" borderId="1" xfId="0" applyBorder="1" applyAlignment="1">
      <alignment wrapText="1"/>
    </xf>
    <xf numFmtId="0" fontId="0" fillId="0" borderId="0" xfId="0" applyBorder="1"/>
    <xf numFmtId="0" fontId="1" fillId="0" borderId="0" xfId="0" applyFont="1"/>
    <xf numFmtId="0" fontId="4" fillId="2" borderId="1" xfId="0" applyFont="1" applyFill="1" applyBorder="1" applyAlignment="1">
      <alignment horizontal="center" vertical="center" wrapText="1" readingOrder="1"/>
    </xf>
    <xf numFmtId="0" fontId="0" fillId="0" borderId="0" xfId="0" applyFont="1"/>
    <xf numFmtId="0" fontId="5" fillId="3" borderId="1" xfId="0" applyFont="1" applyFill="1" applyBorder="1" applyAlignment="1">
      <alignment horizontal="center" vertical="center" wrapText="1" readingOrder="1"/>
    </xf>
    <xf numFmtId="0" fontId="5" fillId="3" borderId="1" xfId="0" applyFont="1" applyFill="1" applyBorder="1" applyAlignment="1">
      <alignment horizontal="left" vertical="center" wrapText="1" readingOrder="1"/>
    </xf>
    <xf numFmtId="0" fontId="0" fillId="0" borderId="0" xfId="0" applyFont="1" applyAlignment="1">
      <alignment horizontal="center" readingOrder="1"/>
    </xf>
    <xf numFmtId="0" fontId="7" fillId="3" borderId="1" xfId="0" applyFont="1" applyFill="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6" fillId="3" borderId="1" xfId="0" applyFont="1" applyFill="1" applyBorder="1" applyAlignment="1">
      <alignment horizontal="left" vertical="center" wrapText="1" readingOrder="1"/>
    </xf>
    <xf numFmtId="0" fontId="4" fillId="2" borderId="1" xfId="0" applyFont="1" applyFill="1" applyBorder="1" applyAlignment="1">
      <alignment horizontal="left" vertical="center" wrapText="1" readingOrder="1"/>
    </xf>
    <xf numFmtId="0" fontId="0" fillId="0" borderId="0" xfId="0" applyFont="1" applyAlignment="1">
      <alignment horizontal="left" readingOrder="1"/>
    </xf>
    <xf numFmtId="0" fontId="0" fillId="0" borderId="0" xfId="0" applyBorder="1" applyAlignment="1">
      <alignment horizontal="center"/>
    </xf>
    <xf numFmtId="0" fontId="0" fillId="0" borderId="0" xfId="0" applyAlignment="1">
      <alignment horizontal="left" wrapText="1"/>
    </xf>
    <xf numFmtId="0" fontId="0" fillId="0" borderId="0" xfId="0" applyAlignment="1">
      <alignment horizontal="left"/>
    </xf>
    <xf numFmtId="0" fontId="0" fillId="4" borderId="1" xfId="0" applyFill="1" applyBorder="1" applyAlignment="1">
      <alignment horizontal="center"/>
    </xf>
    <xf numFmtId="0" fontId="0" fillId="3" borderId="0" xfId="0" applyFill="1" applyAlignment="1">
      <alignment horizontal="center"/>
    </xf>
    <xf numFmtId="0" fontId="9" fillId="0" borderId="0" xfId="0" applyFont="1" applyAlignment="1">
      <alignment horizontal="left"/>
    </xf>
    <xf numFmtId="0" fontId="0" fillId="3" borderId="1" xfId="0" applyFill="1" applyBorder="1" applyAlignment="1">
      <alignment horizontal="center"/>
    </xf>
    <xf numFmtId="0" fontId="0" fillId="3" borderId="0" xfId="0" applyFill="1" applyBorder="1" applyAlignment="1">
      <alignment horizontal="center"/>
    </xf>
    <xf numFmtId="44" fontId="0" fillId="0" borderId="0" xfId="1" applyFont="1"/>
    <xf numFmtId="0" fontId="0" fillId="5" borderId="0" xfId="0" applyFill="1"/>
    <xf numFmtId="0" fontId="0" fillId="5" borderId="0" xfId="0" applyFill="1" applyAlignment="1">
      <alignment horizontal="center"/>
    </xf>
    <xf numFmtId="0" fontId="9" fillId="5" borderId="0" xfId="0" applyFont="1" applyFill="1" applyAlignment="1">
      <alignment horizontal="left"/>
    </xf>
    <xf numFmtId="0" fontId="0" fillId="5" borderId="0" xfId="0" applyFill="1" applyAlignment="1">
      <alignment horizontal="left"/>
    </xf>
    <xf numFmtId="0" fontId="0" fillId="5" borderId="0" xfId="0" applyFill="1" applyAlignment="1">
      <alignment horizontal="left" wrapText="1"/>
    </xf>
    <xf numFmtId="0" fontId="9" fillId="5" borderId="0" xfId="0" applyFont="1" applyFill="1" applyAlignment="1">
      <alignment horizontal="left" wrapText="1"/>
    </xf>
    <xf numFmtId="3" fontId="0" fillId="0" borderId="0" xfId="0" applyNumberFormat="1" applyAlignment="1">
      <alignment horizontal="center"/>
    </xf>
    <xf numFmtId="44" fontId="0" fillId="0" borderId="1" xfId="1" applyFont="1" applyBorder="1" applyAlignment="1">
      <alignment horizontal="center"/>
    </xf>
    <xf numFmtId="44" fontId="0" fillId="5" borderId="0" xfId="1" applyFont="1" applyFill="1" applyAlignment="1">
      <alignment horizontal="left"/>
    </xf>
    <xf numFmtId="44" fontId="9" fillId="5" borderId="0" xfId="1" applyFont="1" applyFill="1" applyAlignment="1">
      <alignment horizontal="left"/>
    </xf>
    <xf numFmtId="44" fontId="0" fillId="0" borderId="1" xfId="0" applyNumberFormat="1" applyBorder="1" applyAlignment="1">
      <alignment horizontal="center"/>
    </xf>
    <xf numFmtId="44" fontId="0" fillId="5" borderId="0" xfId="0" applyNumberFormat="1" applyFill="1" applyAlignment="1">
      <alignment horizontal="left"/>
    </xf>
    <xf numFmtId="0" fontId="0" fillId="3" borderId="0" xfId="0" applyFill="1" applyAlignment="1">
      <alignment horizontal="left"/>
    </xf>
    <xf numFmtId="44" fontId="0" fillId="3" borderId="1" xfId="0" applyNumberFormat="1" applyFill="1" applyBorder="1" applyAlignment="1">
      <alignment horizontal="center"/>
    </xf>
    <xf numFmtId="44" fontId="0" fillId="4" borderId="1" xfId="0" applyNumberFormat="1" applyFill="1" applyBorder="1" applyAlignment="1">
      <alignment horizontal="center"/>
    </xf>
    <xf numFmtId="44" fontId="0" fillId="3" borderId="1" xfId="1" applyFont="1" applyFill="1" applyBorder="1" applyAlignment="1">
      <alignment horizontal="center"/>
    </xf>
    <xf numFmtId="44" fontId="0" fillId="4" borderId="1" xfId="1" applyFont="1" applyFill="1" applyBorder="1" applyAlignment="1">
      <alignment horizontal="center"/>
    </xf>
    <xf numFmtId="0" fontId="0" fillId="0" borderId="0" xfId="0" applyAlignment="1"/>
    <xf numFmtId="0" fontId="9" fillId="5" borderId="0" xfId="0" applyFont="1" applyFill="1" applyAlignment="1">
      <alignment horizontal="center"/>
    </xf>
    <xf numFmtId="44" fontId="9" fillId="5" borderId="0" xfId="1" applyFont="1" applyFill="1"/>
    <xf numFmtId="0" fontId="9" fillId="0" borderId="0" xfId="0" applyFont="1" applyAlignment="1">
      <alignment horizontal="center"/>
    </xf>
    <xf numFmtId="0" fontId="9" fillId="5" borderId="0" xfId="0" applyFont="1" applyFill="1"/>
    <xf numFmtId="0" fontId="9" fillId="0" borderId="0" xfId="0" applyFont="1"/>
    <xf numFmtId="0" fontId="9" fillId="0" borderId="1" xfId="0" applyFont="1" applyBorder="1" applyAlignment="1">
      <alignment horizontal="center"/>
    </xf>
    <xf numFmtId="44" fontId="9" fillId="3" borderId="1" xfId="1" applyFont="1" applyFill="1" applyBorder="1" applyAlignment="1">
      <alignment horizontal="center"/>
    </xf>
    <xf numFmtId="0" fontId="9" fillId="3" borderId="0" xfId="0" applyFont="1" applyFill="1" applyAlignment="1">
      <alignment horizontal="center"/>
    </xf>
    <xf numFmtId="0" fontId="9" fillId="3" borderId="1" xfId="0" applyFont="1" applyFill="1" applyBorder="1" applyAlignment="1">
      <alignment horizontal="center"/>
    </xf>
    <xf numFmtId="0" fontId="9" fillId="3" borderId="0" xfId="0" applyFont="1" applyFill="1" applyBorder="1" applyAlignment="1">
      <alignment horizontal="center"/>
    </xf>
    <xf numFmtId="44" fontId="0" fillId="5" borderId="0" xfId="1" applyFont="1" applyFill="1" applyAlignment="1">
      <alignment horizontal="center"/>
    </xf>
    <xf numFmtId="2" fontId="0" fillId="0" borderId="1" xfId="0" applyNumberFormat="1" applyBorder="1" applyAlignment="1">
      <alignment horizontal="center"/>
    </xf>
    <xf numFmtId="2" fontId="0" fillId="4" borderId="1" xfId="0" applyNumberFormat="1" applyFill="1" applyBorder="1" applyAlignment="1">
      <alignment horizontal="center"/>
    </xf>
    <xf numFmtId="2" fontId="0" fillId="3" borderId="1" xfId="0" applyNumberFormat="1" applyFill="1" applyBorder="1" applyAlignment="1">
      <alignment horizontal="center"/>
    </xf>
    <xf numFmtId="2" fontId="9" fillId="3" borderId="1" xfId="0" applyNumberFormat="1" applyFont="1" applyFill="1" applyBorder="1" applyAlignment="1">
      <alignment horizontal="center"/>
    </xf>
    <xf numFmtId="0" fontId="5" fillId="3" borderId="1" xfId="0" applyFont="1" applyFill="1" applyBorder="1" applyAlignment="1">
      <alignment horizontal="center" vertical="center" wrapText="1" readingOrder="1"/>
    </xf>
    <xf numFmtId="0" fontId="5" fillId="3" borderId="1" xfId="0" applyFont="1" applyFill="1" applyBorder="1" applyAlignment="1">
      <alignment horizontal="left" vertical="center" wrapText="1" readingOrder="1"/>
    </xf>
    <xf numFmtId="0" fontId="0" fillId="0" borderId="0" xfId="0" applyAlignment="1">
      <alignment horizontal="left" vertical="top" wrapText="1"/>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tabSelected="1" workbookViewId="0">
      <selection activeCell="B3" sqref="B3"/>
    </sheetView>
  </sheetViews>
  <sheetFormatPr defaultRowHeight="15" x14ac:dyDescent="0.25"/>
  <cols>
    <col min="1" max="1" width="9.140625" style="8"/>
    <col min="2" max="2" width="31.42578125" style="8" customWidth="1"/>
    <col min="3" max="3" width="14.5703125" style="8" customWidth="1"/>
    <col min="4" max="5" width="9.140625" style="11"/>
    <col min="6" max="6" width="38.28515625" style="16" customWidth="1"/>
    <col min="7" max="16384" width="9.140625" style="8"/>
  </cols>
  <sheetData>
    <row r="1" spans="1:6" ht="19.5" customHeight="1" x14ac:dyDescent="0.25">
      <c r="A1" s="7" t="s">
        <v>34</v>
      </c>
      <c r="B1" s="7" t="s">
        <v>35</v>
      </c>
      <c r="C1" s="7" t="s">
        <v>36</v>
      </c>
      <c r="D1" s="7" t="s">
        <v>37</v>
      </c>
      <c r="E1" s="7" t="s">
        <v>58</v>
      </c>
      <c r="F1" s="15" t="s">
        <v>59</v>
      </c>
    </row>
    <row r="2" spans="1:6" ht="45" x14ac:dyDescent="0.25">
      <c r="A2" s="9" t="s">
        <v>1</v>
      </c>
      <c r="B2" s="10" t="s">
        <v>44</v>
      </c>
      <c r="C2" s="12" t="s">
        <v>62</v>
      </c>
      <c r="D2" s="9" t="s">
        <v>42</v>
      </c>
      <c r="E2" s="9" t="s">
        <v>43</v>
      </c>
      <c r="F2" s="10" t="s">
        <v>72</v>
      </c>
    </row>
    <row r="3" spans="1:6" ht="30" x14ac:dyDescent="0.25">
      <c r="A3" s="9" t="s">
        <v>2</v>
      </c>
      <c r="B3" s="10" t="s">
        <v>40</v>
      </c>
      <c r="C3" s="12" t="s">
        <v>63</v>
      </c>
      <c r="D3" s="9" t="s">
        <v>68</v>
      </c>
      <c r="E3" s="9" t="s">
        <v>69</v>
      </c>
      <c r="F3" s="10" t="s">
        <v>73</v>
      </c>
    </row>
    <row r="4" spans="1:6" ht="60" x14ac:dyDescent="0.25">
      <c r="A4" s="9" t="s">
        <v>3</v>
      </c>
      <c r="B4" s="10" t="s">
        <v>41</v>
      </c>
      <c r="C4" s="12" t="s">
        <v>64</v>
      </c>
      <c r="D4" s="9" t="s">
        <v>42</v>
      </c>
      <c r="E4" s="9" t="s">
        <v>43</v>
      </c>
      <c r="F4" s="10" t="s">
        <v>74</v>
      </c>
    </row>
    <row r="5" spans="1:6" ht="45" x14ac:dyDescent="0.25">
      <c r="A5" s="9" t="s">
        <v>4</v>
      </c>
      <c r="B5" s="10" t="s">
        <v>38</v>
      </c>
      <c r="C5" s="12" t="s">
        <v>65</v>
      </c>
      <c r="D5" s="9" t="s">
        <v>68</v>
      </c>
      <c r="E5" s="9" t="s">
        <v>69</v>
      </c>
      <c r="F5" s="10" t="s">
        <v>75</v>
      </c>
    </row>
    <row r="6" spans="1:6" ht="30" x14ac:dyDescent="0.25">
      <c r="A6" s="9" t="s">
        <v>60</v>
      </c>
      <c r="B6" s="10" t="s">
        <v>61</v>
      </c>
      <c r="C6" s="9" t="s">
        <v>45</v>
      </c>
      <c r="D6" s="9" t="s">
        <v>70</v>
      </c>
      <c r="E6" s="9" t="s">
        <v>71</v>
      </c>
      <c r="F6" s="10" t="s">
        <v>76</v>
      </c>
    </row>
    <row r="7" spans="1:6" ht="30" x14ac:dyDescent="0.25">
      <c r="A7" s="9" t="s">
        <v>9</v>
      </c>
      <c r="B7" s="10" t="s">
        <v>61</v>
      </c>
      <c r="C7" s="9" t="s">
        <v>46</v>
      </c>
      <c r="D7" s="9" t="s">
        <v>70</v>
      </c>
      <c r="E7" s="9" t="s">
        <v>71</v>
      </c>
      <c r="F7" s="10" t="s">
        <v>77</v>
      </c>
    </row>
    <row r="8" spans="1:6" ht="30" x14ac:dyDescent="0.25">
      <c r="A8" s="9" t="s">
        <v>10</v>
      </c>
      <c r="B8" s="10" t="s">
        <v>61</v>
      </c>
      <c r="C8" s="9" t="s">
        <v>66</v>
      </c>
      <c r="D8" s="9" t="s">
        <v>70</v>
      </c>
      <c r="E8" s="9" t="s">
        <v>71</v>
      </c>
      <c r="F8" s="10" t="s">
        <v>78</v>
      </c>
    </row>
    <row r="9" spans="1:6" ht="45" x14ac:dyDescent="0.25">
      <c r="A9" s="9" t="s">
        <v>11</v>
      </c>
      <c r="B9" s="10" t="s">
        <v>61</v>
      </c>
      <c r="C9" s="9" t="s">
        <v>67</v>
      </c>
      <c r="D9" s="9" t="s">
        <v>70</v>
      </c>
      <c r="E9" s="9" t="s">
        <v>71</v>
      </c>
      <c r="F9" s="10" t="s">
        <v>79</v>
      </c>
    </row>
    <row r="10" spans="1:6" ht="47.25" x14ac:dyDescent="0.25">
      <c r="A10" s="13" t="s">
        <v>55</v>
      </c>
      <c r="B10" s="14" t="s">
        <v>56</v>
      </c>
      <c r="C10" s="13" t="s">
        <v>57</v>
      </c>
      <c r="D10" s="13" t="s">
        <v>39</v>
      </c>
      <c r="E10" s="13" t="s">
        <v>39</v>
      </c>
      <c r="F10" s="14" t="s">
        <v>80</v>
      </c>
    </row>
    <row r="11" spans="1:6" ht="30" x14ac:dyDescent="0.25">
      <c r="A11" s="9" t="s">
        <v>16</v>
      </c>
      <c r="B11" s="10" t="s">
        <v>47</v>
      </c>
      <c r="C11" s="9" t="s">
        <v>48</v>
      </c>
      <c r="D11" s="9" t="s">
        <v>68</v>
      </c>
      <c r="E11" s="9" t="s">
        <v>69</v>
      </c>
      <c r="F11" s="10" t="s">
        <v>81</v>
      </c>
    </row>
    <row r="12" spans="1:6" x14ac:dyDescent="0.25">
      <c r="A12" s="59" t="s">
        <v>49</v>
      </c>
      <c r="B12" s="60" t="s">
        <v>50</v>
      </c>
      <c r="C12" s="9" t="s">
        <v>51</v>
      </c>
      <c r="D12" s="59" t="s">
        <v>53</v>
      </c>
      <c r="E12" s="59" t="s">
        <v>54</v>
      </c>
      <c r="F12" s="60" t="s">
        <v>82</v>
      </c>
    </row>
    <row r="13" spans="1:6" x14ac:dyDescent="0.25">
      <c r="A13" s="59"/>
      <c r="B13" s="60"/>
      <c r="C13" s="9" t="s">
        <v>52</v>
      </c>
      <c r="D13" s="59"/>
      <c r="E13" s="59"/>
      <c r="F13" s="60"/>
    </row>
  </sheetData>
  <mergeCells count="5">
    <mergeCell ref="A12:A13"/>
    <mergeCell ref="B12:B13"/>
    <mergeCell ref="D12:D13"/>
    <mergeCell ref="E12:E13"/>
    <mergeCell ref="F12:F13"/>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8"/>
  <sheetViews>
    <sheetView showGridLines="0" workbookViewId="0"/>
  </sheetViews>
  <sheetFormatPr defaultRowHeight="15" x14ac:dyDescent="0.25"/>
  <cols>
    <col min="1" max="1" width="27.85546875" customWidth="1"/>
    <col min="2" max="11" width="9.140625" style="1"/>
  </cols>
  <sheetData>
    <row r="1" spans="1:11" x14ac:dyDescent="0.25">
      <c r="A1" s="6" t="s">
        <v>0</v>
      </c>
    </row>
    <row r="2" spans="1:11" x14ac:dyDescent="0.25">
      <c r="A2" t="s">
        <v>83</v>
      </c>
    </row>
    <row r="5" spans="1:11" x14ac:dyDescent="0.25">
      <c r="A5" t="s">
        <v>31</v>
      </c>
      <c r="B5" s="33"/>
    </row>
    <row r="7" spans="1:11" x14ac:dyDescent="0.25">
      <c r="A7" t="s">
        <v>34</v>
      </c>
      <c r="B7" s="3" t="s">
        <v>18</v>
      </c>
      <c r="C7" s="3" t="s">
        <v>19</v>
      </c>
      <c r="D7" s="3" t="s">
        <v>20</v>
      </c>
      <c r="E7" s="3" t="s">
        <v>21</v>
      </c>
      <c r="F7" s="3" t="s">
        <v>22</v>
      </c>
      <c r="G7" s="3" t="s">
        <v>23</v>
      </c>
      <c r="H7" s="3" t="s">
        <v>24</v>
      </c>
      <c r="I7" s="3" t="s">
        <v>25</v>
      </c>
      <c r="J7" s="3" t="s">
        <v>26</v>
      </c>
      <c r="K7" s="3" t="s">
        <v>27</v>
      </c>
    </row>
    <row r="8" spans="1:11" x14ac:dyDescent="0.25">
      <c r="A8" s="2" t="s">
        <v>28</v>
      </c>
      <c r="B8" s="33"/>
      <c r="C8" s="33"/>
      <c r="D8" s="33"/>
      <c r="E8" s="33"/>
      <c r="F8" s="33"/>
      <c r="G8" s="33"/>
      <c r="H8" s="33"/>
      <c r="I8" s="33"/>
      <c r="J8" s="33"/>
      <c r="K8" s="33"/>
    </row>
    <row r="9" spans="1:11" x14ac:dyDescent="0.25">
      <c r="A9" s="2" t="s">
        <v>29</v>
      </c>
      <c r="B9" s="33"/>
      <c r="C9" s="33"/>
      <c r="D9" s="33"/>
      <c r="E9" s="33"/>
      <c r="F9" s="33"/>
      <c r="G9" s="33"/>
      <c r="H9" s="33"/>
      <c r="I9" s="33"/>
      <c r="J9" s="33"/>
      <c r="K9" s="33"/>
    </row>
    <row r="10" spans="1:11" x14ac:dyDescent="0.25">
      <c r="A10" s="2" t="s">
        <v>30</v>
      </c>
      <c r="B10" s="33"/>
      <c r="C10" s="33"/>
      <c r="D10" s="33"/>
      <c r="E10" s="33"/>
      <c r="F10" s="33"/>
      <c r="G10" s="33"/>
      <c r="H10" s="33"/>
      <c r="I10" s="33"/>
      <c r="J10" s="33"/>
      <c r="K10" s="33"/>
    </row>
    <row r="12" spans="1:11" x14ac:dyDescent="0.25">
      <c r="B12" s="3" t="s">
        <v>18</v>
      </c>
      <c r="C12" s="3" t="s">
        <v>19</v>
      </c>
      <c r="D12" s="3" t="s">
        <v>20</v>
      </c>
      <c r="E12" s="3" t="s">
        <v>21</v>
      </c>
      <c r="F12" s="3" t="s">
        <v>22</v>
      </c>
      <c r="G12" s="3" t="s">
        <v>23</v>
      </c>
      <c r="H12" s="3" t="s">
        <v>24</v>
      </c>
      <c r="I12" s="3" t="s">
        <v>25</v>
      </c>
      <c r="J12" s="3" t="s">
        <v>26</v>
      </c>
      <c r="K12" s="3" t="s">
        <v>27</v>
      </c>
    </row>
    <row r="13" spans="1:11" x14ac:dyDescent="0.25">
      <c r="A13" s="2" t="s">
        <v>5</v>
      </c>
      <c r="B13" s="3" t="str">
        <f>IFERROR(B9/B8,"")</f>
        <v/>
      </c>
      <c r="C13" s="3" t="str">
        <f t="shared" ref="C13:K13" si="0">IFERROR(C9/C8,"")</f>
        <v/>
      </c>
      <c r="D13" s="3" t="str">
        <f t="shared" si="0"/>
        <v/>
      </c>
      <c r="E13" s="3" t="str">
        <f t="shared" si="0"/>
        <v/>
      </c>
      <c r="F13" s="3" t="str">
        <f t="shared" si="0"/>
        <v/>
      </c>
      <c r="G13" s="3" t="str">
        <f t="shared" si="0"/>
        <v/>
      </c>
      <c r="H13" s="3" t="str">
        <f t="shared" si="0"/>
        <v/>
      </c>
      <c r="I13" s="3" t="str">
        <f t="shared" si="0"/>
        <v/>
      </c>
      <c r="J13" s="3" t="str">
        <f t="shared" si="0"/>
        <v/>
      </c>
      <c r="K13" s="3" t="str">
        <f t="shared" si="0"/>
        <v/>
      </c>
    </row>
    <row r="14" spans="1:11" x14ac:dyDescent="0.25">
      <c r="A14" s="2" t="s">
        <v>6</v>
      </c>
      <c r="B14" s="33">
        <f>B9-B8</f>
        <v>0</v>
      </c>
      <c r="C14" s="33">
        <f t="shared" ref="C14:K14" si="1">C9-C8</f>
        <v>0</v>
      </c>
      <c r="D14" s="33">
        <f t="shared" si="1"/>
        <v>0</v>
      </c>
      <c r="E14" s="33">
        <f t="shared" si="1"/>
        <v>0</v>
      </c>
      <c r="F14" s="33">
        <f t="shared" si="1"/>
        <v>0</v>
      </c>
      <c r="G14" s="33">
        <f t="shared" si="1"/>
        <v>0</v>
      </c>
      <c r="H14" s="33">
        <f t="shared" si="1"/>
        <v>0</v>
      </c>
      <c r="I14" s="33">
        <f t="shared" si="1"/>
        <v>0</v>
      </c>
      <c r="J14" s="33">
        <f t="shared" si="1"/>
        <v>0</v>
      </c>
      <c r="K14" s="33">
        <f t="shared" si="1"/>
        <v>0</v>
      </c>
    </row>
    <row r="15" spans="1:11" x14ac:dyDescent="0.25">
      <c r="A15" s="2" t="s">
        <v>7</v>
      </c>
      <c r="B15" s="3" t="str">
        <f>IFERROR(B9/B10,"")</f>
        <v/>
      </c>
      <c r="C15" s="3" t="str">
        <f t="shared" ref="C15:K15" si="2">IFERROR(C9/C10,"")</f>
        <v/>
      </c>
      <c r="D15" s="3" t="str">
        <f t="shared" si="2"/>
        <v/>
      </c>
      <c r="E15" s="3" t="str">
        <f t="shared" si="2"/>
        <v/>
      </c>
      <c r="F15" s="3" t="str">
        <f t="shared" si="2"/>
        <v/>
      </c>
      <c r="G15" s="3" t="str">
        <f t="shared" si="2"/>
        <v/>
      </c>
      <c r="H15" s="3" t="str">
        <f t="shared" si="2"/>
        <v/>
      </c>
      <c r="I15" s="3" t="str">
        <f t="shared" si="2"/>
        <v/>
      </c>
      <c r="J15" s="3" t="str">
        <f t="shared" si="2"/>
        <v/>
      </c>
      <c r="K15" s="3" t="str">
        <f t="shared" si="2"/>
        <v/>
      </c>
    </row>
    <row r="16" spans="1:11" x14ac:dyDescent="0.25">
      <c r="A16" s="2" t="s">
        <v>8</v>
      </c>
      <c r="B16" s="33">
        <f>B9-B10</f>
        <v>0</v>
      </c>
      <c r="C16" s="33">
        <f t="shared" ref="C16:K16" si="3">C9-C10</f>
        <v>0</v>
      </c>
      <c r="D16" s="33">
        <f t="shared" si="3"/>
        <v>0</v>
      </c>
      <c r="E16" s="33">
        <f t="shared" si="3"/>
        <v>0</v>
      </c>
      <c r="F16" s="33">
        <f t="shared" si="3"/>
        <v>0</v>
      </c>
      <c r="G16" s="33">
        <f t="shared" si="3"/>
        <v>0</v>
      </c>
      <c r="H16" s="33">
        <f t="shared" si="3"/>
        <v>0</v>
      </c>
      <c r="I16" s="33">
        <f t="shared" si="3"/>
        <v>0</v>
      </c>
      <c r="J16" s="33">
        <f t="shared" si="3"/>
        <v>0</v>
      </c>
      <c r="K16" s="33">
        <f t="shared" si="3"/>
        <v>0</v>
      </c>
    </row>
    <row r="17" spans="1:11" x14ac:dyDescent="0.25">
      <c r="A17" s="5"/>
      <c r="B17" s="17"/>
      <c r="C17" s="17"/>
      <c r="D17" s="17"/>
      <c r="E17" s="17"/>
      <c r="F17" s="17"/>
      <c r="G17" s="17"/>
      <c r="H17" s="17"/>
      <c r="I17" s="17"/>
      <c r="J17" s="17"/>
      <c r="K17" s="17"/>
    </row>
    <row r="18" spans="1:11" x14ac:dyDescent="0.25">
      <c r="B18" s="3" t="s">
        <v>18</v>
      </c>
      <c r="C18" s="3" t="s">
        <v>19</v>
      </c>
      <c r="D18" s="3" t="s">
        <v>20</v>
      </c>
      <c r="E18" s="3" t="s">
        <v>21</v>
      </c>
      <c r="F18" s="3" t="s">
        <v>22</v>
      </c>
      <c r="G18" s="3" t="s">
        <v>23</v>
      </c>
      <c r="H18" s="3" t="s">
        <v>24</v>
      </c>
      <c r="I18" s="3" t="s">
        <v>25</v>
      </c>
      <c r="J18" s="3" t="s">
        <v>26</v>
      </c>
      <c r="K18" s="3" t="s">
        <v>27</v>
      </c>
    </row>
    <row r="19" spans="1:11" x14ac:dyDescent="0.25">
      <c r="A19" s="2" t="s">
        <v>12</v>
      </c>
      <c r="B19" s="33">
        <f>$B$5-B16</f>
        <v>0</v>
      </c>
      <c r="C19" s="33">
        <f t="shared" ref="C19:K19" si="4">$B$5-C16</f>
        <v>0</v>
      </c>
      <c r="D19" s="33">
        <f t="shared" si="4"/>
        <v>0</v>
      </c>
      <c r="E19" s="33">
        <f t="shared" si="4"/>
        <v>0</v>
      </c>
      <c r="F19" s="33">
        <f t="shared" si="4"/>
        <v>0</v>
      </c>
      <c r="G19" s="33">
        <f t="shared" si="4"/>
        <v>0</v>
      </c>
      <c r="H19" s="33">
        <f t="shared" si="4"/>
        <v>0</v>
      </c>
      <c r="I19" s="33">
        <f t="shared" si="4"/>
        <v>0</v>
      </c>
      <c r="J19" s="33">
        <f t="shared" si="4"/>
        <v>0</v>
      </c>
      <c r="K19" s="33">
        <f t="shared" si="4"/>
        <v>0</v>
      </c>
    </row>
    <row r="20" spans="1:11" x14ac:dyDescent="0.25">
      <c r="A20" s="2" t="s">
        <v>13</v>
      </c>
      <c r="B20" s="3" t="str">
        <f>IFERROR($B$5/B15,"")</f>
        <v/>
      </c>
      <c r="C20" s="3" t="str">
        <f t="shared" ref="C20:K20" si="5">IFERROR($B$5/C15,"")</f>
        <v/>
      </c>
      <c r="D20" s="3" t="str">
        <f t="shared" si="5"/>
        <v/>
      </c>
      <c r="E20" s="3" t="str">
        <f t="shared" si="5"/>
        <v/>
      </c>
      <c r="F20" s="3" t="str">
        <f t="shared" si="5"/>
        <v/>
      </c>
      <c r="G20" s="3" t="str">
        <f t="shared" si="5"/>
        <v/>
      </c>
      <c r="H20" s="3" t="str">
        <f t="shared" si="5"/>
        <v/>
      </c>
      <c r="I20" s="3" t="str">
        <f t="shared" si="5"/>
        <v/>
      </c>
      <c r="J20" s="3" t="str">
        <f t="shared" si="5"/>
        <v/>
      </c>
      <c r="K20" s="3" t="str">
        <f t="shared" si="5"/>
        <v/>
      </c>
    </row>
    <row r="21" spans="1:11" ht="30" x14ac:dyDescent="0.25">
      <c r="A21" s="4" t="s">
        <v>14</v>
      </c>
      <c r="B21" s="3" t="str">
        <f>IFERROR(B10+(($B$5-B9)/(B15*B13)),"")</f>
        <v/>
      </c>
      <c r="C21" s="3" t="str">
        <f t="shared" ref="C21:K21" si="6">IFERROR(C10+(($B$5-C9)/(C15*C13)),"")</f>
        <v/>
      </c>
      <c r="D21" s="3" t="str">
        <f t="shared" si="6"/>
        <v/>
      </c>
      <c r="E21" s="3" t="str">
        <f t="shared" si="6"/>
        <v/>
      </c>
      <c r="F21" s="3" t="str">
        <f t="shared" si="6"/>
        <v/>
      </c>
      <c r="G21" s="3" t="str">
        <f t="shared" si="6"/>
        <v/>
      </c>
      <c r="H21" s="3" t="str">
        <f t="shared" si="6"/>
        <v/>
      </c>
      <c r="I21" s="3" t="str">
        <f t="shared" si="6"/>
        <v/>
      </c>
      <c r="J21" s="3" t="str">
        <f t="shared" si="6"/>
        <v/>
      </c>
      <c r="K21" s="3" t="str">
        <f t="shared" si="6"/>
        <v/>
      </c>
    </row>
    <row r="22" spans="1:11" x14ac:dyDescent="0.25">
      <c r="A22" s="2" t="s">
        <v>15</v>
      </c>
      <c r="B22" s="33">
        <f>B10+B25</f>
        <v>0</v>
      </c>
      <c r="C22" s="33">
        <f t="shared" ref="C22:K22" si="7">C10+C25</f>
        <v>0</v>
      </c>
      <c r="D22" s="33">
        <f t="shared" si="7"/>
        <v>0</v>
      </c>
      <c r="E22" s="33">
        <f t="shared" si="7"/>
        <v>0</v>
      </c>
      <c r="F22" s="33">
        <f t="shared" si="7"/>
        <v>0</v>
      </c>
      <c r="G22" s="33">
        <f t="shared" si="7"/>
        <v>0</v>
      </c>
      <c r="H22" s="33">
        <f t="shared" si="7"/>
        <v>0</v>
      </c>
      <c r="I22" s="33">
        <f t="shared" si="7"/>
        <v>0</v>
      </c>
      <c r="J22" s="33">
        <f t="shared" si="7"/>
        <v>0</v>
      </c>
      <c r="K22" s="33">
        <f t="shared" si="7"/>
        <v>0</v>
      </c>
    </row>
    <row r="23" spans="1:11" x14ac:dyDescent="0.25">
      <c r="A23" s="5"/>
      <c r="B23" s="17"/>
      <c r="C23" s="17"/>
      <c r="D23" s="17"/>
      <c r="E23" s="17"/>
      <c r="F23" s="17"/>
      <c r="G23" s="17"/>
      <c r="H23" s="17"/>
      <c r="I23" s="17"/>
      <c r="J23" s="17"/>
      <c r="K23" s="17"/>
    </row>
    <row r="24" spans="1:11" x14ac:dyDescent="0.25">
      <c r="B24" s="3" t="s">
        <v>18</v>
      </c>
      <c r="C24" s="3" t="s">
        <v>19</v>
      </c>
      <c r="D24" s="3" t="s">
        <v>20</v>
      </c>
      <c r="E24" s="3" t="s">
        <v>21</v>
      </c>
      <c r="F24" s="3" t="s">
        <v>22</v>
      </c>
      <c r="G24" s="3" t="s">
        <v>23</v>
      </c>
      <c r="H24" s="3" t="s">
        <v>24</v>
      </c>
      <c r="I24" s="3" t="s">
        <v>25</v>
      </c>
      <c r="J24" s="3" t="s">
        <v>26</v>
      </c>
      <c r="K24" s="3" t="s">
        <v>27</v>
      </c>
    </row>
    <row r="25" spans="1:11" x14ac:dyDescent="0.25">
      <c r="A25" s="2" t="s">
        <v>33</v>
      </c>
      <c r="B25" s="33">
        <f>B19-B10</f>
        <v>0</v>
      </c>
      <c r="C25" s="33">
        <f t="shared" ref="C25:K25" si="8">C19-C10</f>
        <v>0</v>
      </c>
      <c r="D25" s="33">
        <f t="shared" si="8"/>
        <v>0</v>
      </c>
      <c r="E25" s="33">
        <f t="shared" si="8"/>
        <v>0</v>
      </c>
      <c r="F25" s="33">
        <f t="shared" si="8"/>
        <v>0</v>
      </c>
      <c r="G25" s="33">
        <f t="shared" si="8"/>
        <v>0</v>
      </c>
      <c r="H25" s="33">
        <f t="shared" si="8"/>
        <v>0</v>
      </c>
      <c r="I25" s="33">
        <f t="shared" si="8"/>
        <v>0</v>
      </c>
      <c r="J25" s="33">
        <f t="shared" si="8"/>
        <v>0</v>
      </c>
      <c r="K25" s="33">
        <f t="shared" si="8"/>
        <v>0</v>
      </c>
    </row>
    <row r="26" spans="1:11" x14ac:dyDescent="0.25">
      <c r="A26" s="2" t="s">
        <v>17</v>
      </c>
      <c r="B26" s="33">
        <f>$B$5-B19</f>
        <v>0</v>
      </c>
      <c r="C26" s="33">
        <f t="shared" ref="C26:K26" si="9">$B$5-C19</f>
        <v>0</v>
      </c>
      <c r="D26" s="33">
        <f t="shared" si="9"/>
        <v>0</v>
      </c>
      <c r="E26" s="33">
        <f t="shared" si="9"/>
        <v>0</v>
      </c>
      <c r="F26" s="33">
        <f t="shared" si="9"/>
        <v>0</v>
      </c>
      <c r="G26" s="33">
        <f t="shared" si="9"/>
        <v>0</v>
      </c>
      <c r="H26" s="33">
        <f t="shared" si="9"/>
        <v>0</v>
      </c>
      <c r="I26" s="33">
        <f t="shared" si="9"/>
        <v>0</v>
      </c>
      <c r="J26" s="33">
        <f t="shared" si="9"/>
        <v>0</v>
      </c>
      <c r="K26" s="33">
        <f t="shared" si="9"/>
        <v>0</v>
      </c>
    </row>
    <row r="28" spans="1:11" x14ac:dyDescent="0.25">
      <c r="A28" s="2" t="s">
        <v>32</v>
      </c>
      <c r="B28" s="3" t="str">
        <f>IFERROR(($B$5-B9)/($B$5-B10),"")</f>
        <v/>
      </c>
      <c r="C28" s="3" t="str">
        <f t="shared" ref="C28:K28" si="10">IFERROR(($B$5-C9)/($B$5-C10),"")</f>
        <v/>
      </c>
      <c r="D28" s="3" t="str">
        <f t="shared" si="10"/>
        <v/>
      </c>
      <c r="E28" s="3" t="str">
        <f t="shared" si="10"/>
        <v/>
      </c>
      <c r="F28" s="3" t="str">
        <f t="shared" si="10"/>
        <v/>
      </c>
      <c r="G28" s="3" t="str">
        <f t="shared" si="10"/>
        <v/>
      </c>
      <c r="H28" s="3" t="str">
        <f t="shared" si="10"/>
        <v/>
      </c>
      <c r="I28" s="3" t="str">
        <f t="shared" si="10"/>
        <v/>
      </c>
      <c r="J28" s="3" t="str">
        <f t="shared" si="10"/>
        <v/>
      </c>
      <c r="K28" s="3" t="str">
        <f t="shared" si="10"/>
        <v/>
      </c>
    </row>
  </sheetData>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7"/>
  <sheetViews>
    <sheetView showGridLines="0" workbookViewId="0"/>
  </sheetViews>
  <sheetFormatPr defaultRowHeight="15" x14ac:dyDescent="0.25"/>
  <cols>
    <col min="1" max="1" width="27.85546875" customWidth="1"/>
    <col min="2" max="2" width="10.85546875" style="1" bestFit="1" customWidth="1"/>
    <col min="3" max="5" width="10.7109375" style="1" bestFit="1" customWidth="1"/>
    <col min="6" max="11" width="10.5703125" style="1" bestFit="1" customWidth="1"/>
  </cols>
  <sheetData>
    <row r="1" spans="1:11" x14ac:dyDescent="0.25">
      <c r="A1" s="6" t="s">
        <v>114</v>
      </c>
    </row>
    <row r="2" spans="1:11" ht="68.25" customHeight="1" x14ac:dyDescent="0.25">
      <c r="A2" s="61" t="s">
        <v>84</v>
      </c>
      <c r="B2" s="61"/>
      <c r="C2" s="61"/>
      <c r="D2" s="61"/>
      <c r="E2" s="61"/>
      <c r="F2" s="61"/>
      <c r="G2" s="61"/>
      <c r="H2" s="61"/>
      <c r="I2" s="61"/>
      <c r="J2" s="61"/>
      <c r="K2" s="61"/>
    </row>
    <row r="4" spans="1:11" x14ac:dyDescent="0.25">
      <c r="A4" t="s">
        <v>31</v>
      </c>
      <c r="B4" s="33">
        <v>400</v>
      </c>
    </row>
    <row r="6" spans="1:11" x14ac:dyDescent="0.25">
      <c r="A6" t="s">
        <v>34</v>
      </c>
      <c r="B6" s="3" t="s">
        <v>18</v>
      </c>
      <c r="C6" s="3" t="s">
        <v>19</v>
      </c>
      <c r="D6" s="3" t="s">
        <v>20</v>
      </c>
      <c r="E6" s="3" t="s">
        <v>21</v>
      </c>
      <c r="F6" s="3" t="s">
        <v>22</v>
      </c>
      <c r="G6" s="3" t="s">
        <v>23</v>
      </c>
      <c r="H6" s="3" t="s">
        <v>24</v>
      </c>
      <c r="I6" s="3" t="s">
        <v>25</v>
      </c>
      <c r="J6" s="3" t="s">
        <v>26</v>
      </c>
      <c r="K6" s="3" t="s">
        <v>27</v>
      </c>
    </row>
    <row r="7" spans="1:11" x14ac:dyDescent="0.25">
      <c r="A7" s="2" t="s">
        <v>28</v>
      </c>
      <c r="B7" s="33">
        <v>100</v>
      </c>
      <c r="C7" s="33">
        <v>200</v>
      </c>
      <c r="D7" s="42">
        <v>300</v>
      </c>
      <c r="E7" s="33">
        <v>400</v>
      </c>
      <c r="F7" s="3"/>
      <c r="G7" s="3"/>
      <c r="H7" s="3"/>
      <c r="I7" s="3"/>
      <c r="J7" s="3"/>
      <c r="K7" s="3"/>
    </row>
    <row r="8" spans="1:11" x14ac:dyDescent="0.25">
      <c r="A8" s="2" t="s">
        <v>29</v>
      </c>
      <c r="B8" s="33">
        <v>100</v>
      </c>
      <c r="C8" s="33">
        <v>200</v>
      </c>
      <c r="D8" s="42">
        <v>250</v>
      </c>
      <c r="E8" s="33"/>
      <c r="F8" s="3"/>
      <c r="G8" s="3"/>
      <c r="H8" s="3"/>
      <c r="I8" s="3"/>
      <c r="J8" s="3"/>
      <c r="K8" s="3"/>
    </row>
    <row r="9" spans="1:11" x14ac:dyDescent="0.25">
      <c r="A9" s="2" t="s">
        <v>30</v>
      </c>
      <c r="B9" s="33">
        <f>350/3</f>
        <v>116.66666666666667</v>
      </c>
      <c r="C9" s="33">
        <f>B9+(350/3)</f>
        <v>233.33333333333334</v>
      </c>
      <c r="D9" s="42">
        <f>C9+(350/3)</f>
        <v>350</v>
      </c>
      <c r="E9" s="33"/>
      <c r="F9" s="3"/>
      <c r="G9" s="3"/>
      <c r="H9" s="3"/>
      <c r="I9" s="3"/>
      <c r="J9" s="3"/>
      <c r="K9" s="3"/>
    </row>
    <row r="11" spans="1:11" x14ac:dyDescent="0.25">
      <c r="B11" s="3" t="s">
        <v>18</v>
      </c>
      <c r="C11" s="3" t="s">
        <v>19</v>
      </c>
      <c r="D11" s="3" t="s">
        <v>20</v>
      </c>
      <c r="E11" s="3" t="s">
        <v>21</v>
      </c>
      <c r="F11" s="3" t="s">
        <v>22</v>
      </c>
      <c r="G11" s="3" t="s">
        <v>23</v>
      </c>
      <c r="H11" s="3" t="s">
        <v>24</v>
      </c>
      <c r="I11" s="3" t="s">
        <v>25</v>
      </c>
      <c r="J11" s="3" t="s">
        <v>26</v>
      </c>
      <c r="K11" s="3" t="s">
        <v>27</v>
      </c>
    </row>
    <row r="12" spans="1:11" x14ac:dyDescent="0.25">
      <c r="A12" s="2" t="s">
        <v>5</v>
      </c>
      <c r="B12" s="3">
        <f>IFERROR(B8/B7,"")</f>
        <v>1</v>
      </c>
      <c r="C12" s="3">
        <f t="shared" ref="C12:K12" si="0">IFERROR(C8/C7,"")</f>
        <v>1</v>
      </c>
      <c r="D12" s="20">
        <f t="shared" si="0"/>
        <v>0.83333333333333337</v>
      </c>
      <c r="E12" s="3">
        <f t="shared" si="0"/>
        <v>0</v>
      </c>
      <c r="F12" s="3" t="str">
        <f t="shared" si="0"/>
        <v/>
      </c>
      <c r="G12" s="3" t="str">
        <f t="shared" si="0"/>
        <v/>
      </c>
      <c r="H12" s="3" t="str">
        <f t="shared" si="0"/>
        <v/>
      </c>
      <c r="I12" s="3" t="str">
        <f t="shared" si="0"/>
        <v/>
      </c>
      <c r="J12" s="3" t="str">
        <f t="shared" si="0"/>
        <v/>
      </c>
      <c r="K12" s="3" t="str">
        <f t="shared" si="0"/>
        <v/>
      </c>
    </row>
    <row r="13" spans="1:11" x14ac:dyDescent="0.25">
      <c r="A13" s="2" t="s">
        <v>6</v>
      </c>
      <c r="B13" s="33">
        <f>B8-B7</f>
        <v>0</v>
      </c>
      <c r="C13" s="33">
        <f t="shared" ref="C13:K13" si="1">C8-C7</f>
        <v>0</v>
      </c>
      <c r="D13" s="42">
        <f t="shared" si="1"/>
        <v>-50</v>
      </c>
      <c r="E13" s="33">
        <f t="shared" si="1"/>
        <v>-400</v>
      </c>
      <c r="F13" s="33">
        <f t="shared" si="1"/>
        <v>0</v>
      </c>
      <c r="G13" s="33">
        <f t="shared" si="1"/>
        <v>0</v>
      </c>
      <c r="H13" s="33">
        <f t="shared" si="1"/>
        <v>0</v>
      </c>
      <c r="I13" s="33">
        <f t="shared" si="1"/>
        <v>0</v>
      </c>
      <c r="J13" s="33">
        <f t="shared" si="1"/>
        <v>0</v>
      </c>
      <c r="K13" s="33">
        <f t="shared" si="1"/>
        <v>0</v>
      </c>
    </row>
    <row r="14" spans="1:11" x14ac:dyDescent="0.25">
      <c r="A14" s="2" t="s">
        <v>7</v>
      </c>
      <c r="B14" s="3">
        <f>IFERROR(B8/B9,"")</f>
        <v>0.8571428571428571</v>
      </c>
      <c r="C14" s="3">
        <f t="shared" ref="C14:K14" si="2">IFERROR(C8/C9,"")</f>
        <v>0.8571428571428571</v>
      </c>
      <c r="D14" s="20">
        <f t="shared" si="2"/>
        <v>0.7142857142857143</v>
      </c>
      <c r="E14" s="3" t="str">
        <f t="shared" si="2"/>
        <v/>
      </c>
      <c r="F14" s="3" t="str">
        <f t="shared" si="2"/>
        <v/>
      </c>
      <c r="G14" s="3" t="str">
        <f t="shared" si="2"/>
        <v/>
      </c>
      <c r="H14" s="3" t="str">
        <f t="shared" si="2"/>
        <v/>
      </c>
      <c r="I14" s="3" t="str">
        <f t="shared" si="2"/>
        <v/>
      </c>
      <c r="J14" s="3" t="str">
        <f t="shared" si="2"/>
        <v/>
      </c>
      <c r="K14" s="3" t="str">
        <f t="shared" si="2"/>
        <v/>
      </c>
    </row>
    <row r="15" spans="1:11" x14ac:dyDescent="0.25">
      <c r="A15" s="2" t="s">
        <v>8</v>
      </c>
      <c r="B15" s="33">
        <f>B8-B9</f>
        <v>-16.666666666666671</v>
      </c>
      <c r="C15" s="33">
        <f t="shared" ref="C15:K15" si="3">C8-C9</f>
        <v>-33.333333333333343</v>
      </c>
      <c r="D15" s="42">
        <f t="shared" si="3"/>
        <v>-100</v>
      </c>
      <c r="E15" s="33">
        <f t="shared" si="3"/>
        <v>0</v>
      </c>
      <c r="F15" s="33">
        <f t="shared" si="3"/>
        <v>0</v>
      </c>
      <c r="G15" s="33">
        <f t="shared" si="3"/>
        <v>0</v>
      </c>
      <c r="H15" s="33">
        <f t="shared" si="3"/>
        <v>0</v>
      </c>
      <c r="I15" s="33">
        <f t="shared" si="3"/>
        <v>0</v>
      </c>
      <c r="J15" s="33">
        <f t="shared" si="3"/>
        <v>0</v>
      </c>
      <c r="K15" s="33">
        <f t="shared" si="3"/>
        <v>0</v>
      </c>
    </row>
    <row r="16" spans="1:11" x14ac:dyDescent="0.25">
      <c r="A16" s="5"/>
      <c r="B16" s="17"/>
      <c r="C16" s="17"/>
      <c r="D16" s="17"/>
      <c r="E16" s="17"/>
      <c r="F16" s="17"/>
      <c r="G16" s="17"/>
      <c r="H16" s="17"/>
      <c r="I16" s="17"/>
      <c r="J16" s="17"/>
      <c r="K16" s="17"/>
    </row>
    <row r="17" spans="1:11" x14ac:dyDescent="0.25">
      <c r="B17" s="3" t="s">
        <v>18</v>
      </c>
      <c r="C17" s="3" t="s">
        <v>19</v>
      </c>
      <c r="D17" s="3" t="s">
        <v>20</v>
      </c>
      <c r="E17" s="3" t="s">
        <v>21</v>
      </c>
      <c r="F17" s="3" t="s">
        <v>22</v>
      </c>
      <c r="G17" s="3" t="s">
        <v>23</v>
      </c>
      <c r="H17" s="3" t="s">
        <v>24</v>
      </c>
      <c r="I17" s="3" t="s">
        <v>25</v>
      </c>
      <c r="J17" s="3" t="s">
        <v>26</v>
      </c>
      <c r="K17" s="3" t="s">
        <v>27</v>
      </c>
    </row>
    <row r="18" spans="1:11" x14ac:dyDescent="0.25">
      <c r="A18" s="2" t="s">
        <v>12</v>
      </c>
      <c r="B18" s="33">
        <f>$B$4-B15</f>
        <v>416.66666666666669</v>
      </c>
      <c r="C18" s="33">
        <f t="shared" ref="C18:K18" si="4">$B$4-C15</f>
        <v>433.33333333333337</v>
      </c>
      <c r="D18" s="42">
        <f t="shared" si="4"/>
        <v>500</v>
      </c>
      <c r="E18" s="33">
        <f t="shared" si="4"/>
        <v>400</v>
      </c>
      <c r="F18" s="33">
        <f t="shared" si="4"/>
        <v>400</v>
      </c>
      <c r="G18" s="33">
        <f t="shared" si="4"/>
        <v>400</v>
      </c>
      <c r="H18" s="33">
        <f t="shared" si="4"/>
        <v>400</v>
      </c>
      <c r="I18" s="33">
        <f t="shared" si="4"/>
        <v>400</v>
      </c>
      <c r="J18" s="33">
        <f t="shared" si="4"/>
        <v>400</v>
      </c>
      <c r="K18" s="33">
        <f t="shared" si="4"/>
        <v>400</v>
      </c>
    </row>
    <row r="19" spans="1:11" x14ac:dyDescent="0.25">
      <c r="A19" s="2" t="s">
        <v>13</v>
      </c>
      <c r="B19" s="33">
        <f>IFERROR($B$4/B14,"")</f>
        <v>466.66666666666669</v>
      </c>
      <c r="C19" s="33">
        <f t="shared" ref="C19:K19" si="5">IFERROR($B$4/C14,"")</f>
        <v>466.66666666666669</v>
      </c>
      <c r="D19" s="42">
        <f t="shared" si="5"/>
        <v>560</v>
      </c>
      <c r="E19" s="33" t="str">
        <f t="shared" si="5"/>
        <v/>
      </c>
      <c r="F19" s="33" t="str">
        <f t="shared" si="5"/>
        <v/>
      </c>
      <c r="G19" s="33" t="str">
        <f t="shared" si="5"/>
        <v/>
      </c>
      <c r="H19" s="33" t="str">
        <f t="shared" si="5"/>
        <v/>
      </c>
      <c r="I19" s="33" t="str">
        <f t="shared" si="5"/>
        <v/>
      </c>
      <c r="J19" s="33" t="str">
        <f t="shared" si="5"/>
        <v/>
      </c>
      <c r="K19" s="33" t="str">
        <f t="shared" si="5"/>
        <v/>
      </c>
    </row>
    <row r="20" spans="1:11" ht="30" x14ac:dyDescent="0.25">
      <c r="A20" s="4" t="s">
        <v>14</v>
      </c>
      <c r="B20" s="33">
        <f>IFERROR(B9+(($B$4-B8)/(B14*B12)),"")</f>
        <v>466.66666666666669</v>
      </c>
      <c r="C20" s="33">
        <f t="shared" ref="C20:K20" si="6">IFERROR(C9+(($B$4-C8)/(C14*C12)),"")</f>
        <v>466.66666666666669</v>
      </c>
      <c r="D20" s="42">
        <f t="shared" si="6"/>
        <v>602</v>
      </c>
      <c r="E20" s="33" t="str">
        <f t="shared" si="6"/>
        <v/>
      </c>
      <c r="F20" s="33" t="str">
        <f t="shared" si="6"/>
        <v/>
      </c>
      <c r="G20" s="33" t="str">
        <f t="shared" si="6"/>
        <v/>
      </c>
      <c r="H20" s="33" t="str">
        <f t="shared" si="6"/>
        <v/>
      </c>
      <c r="I20" s="33" t="str">
        <f t="shared" si="6"/>
        <v/>
      </c>
      <c r="J20" s="33" t="str">
        <f t="shared" si="6"/>
        <v/>
      </c>
      <c r="K20" s="33" t="str">
        <f t="shared" si="6"/>
        <v/>
      </c>
    </row>
    <row r="21" spans="1:11" x14ac:dyDescent="0.25">
      <c r="A21" s="2" t="s">
        <v>15</v>
      </c>
      <c r="B21" s="33">
        <f>B9+B24</f>
        <v>416.66666666666669</v>
      </c>
      <c r="C21" s="33">
        <f t="shared" ref="C21:K21" si="7">C9+C24</f>
        <v>433.33333333333337</v>
      </c>
      <c r="D21" s="42">
        <f t="shared" si="7"/>
        <v>500</v>
      </c>
      <c r="E21" s="33">
        <f t="shared" si="7"/>
        <v>400</v>
      </c>
      <c r="F21" s="33">
        <f t="shared" si="7"/>
        <v>400</v>
      </c>
      <c r="G21" s="33">
        <f t="shared" si="7"/>
        <v>400</v>
      </c>
      <c r="H21" s="33">
        <f t="shared" si="7"/>
        <v>400</v>
      </c>
      <c r="I21" s="33">
        <f t="shared" si="7"/>
        <v>400</v>
      </c>
      <c r="J21" s="33">
        <f t="shared" si="7"/>
        <v>400</v>
      </c>
      <c r="K21" s="33">
        <f t="shared" si="7"/>
        <v>400</v>
      </c>
    </row>
    <row r="22" spans="1:11" x14ac:dyDescent="0.25">
      <c r="A22" s="5"/>
      <c r="B22" s="17"/>
      <c r="C22" s="17"/>
      <c r="D22" s="17"/>
      <c r="E22" s="17"/>
      <c r="F22" s="17"/>
      <c r="G22" s="17"/>
      <c r="H22" s="17"/>
      <c r="I22" s="17"/>
      <c r="J22" s="17"/>
      <c r="K22" s="17"/>
    </row>
    <row r="23" spans="1:11" x14ac:dyDescent="0.25">
      <c r="B23" s="3" t="s">
        <v>18</v>
      </c>
      <c r="C23" s="3" t="s">
        <v>19</v>
      </c>
      <c r="D23" s="3" t="s">
        <v>20</v>
      </c>
      <c r="E23" s="3" t="s">
        <v>21</v>
      </c>
      <c r="F23" s="3" t="s">
        <v>22</v>
      </c>
      <c r="G23" s="3" t="s">
        <v>23</v>
      </c>
      <c r="H23" s="3" t="s">
        <v>24</v>
      </c>
      <c r="I23" s="3" t="s">
        <v>25</v>
      </c>
      <c r="J23" s="3" t="s">
        <v>26</v>
      </c>
      <c r="K23" s="3" t="s">
        <v>27</v>
      </c>
    </row>
    <row r="24" spans="1:11" x14ac:dyDescent="0.25">
      <c r="A24" s="2" t="s">
        <v>33</v>
      </c>
      <c r="B24" s="33">
        <f>B18-B9</f>
        <v>300</v>
      </c>
      <c r="C24" s="33">
        <f t="shared" ref="C24:K24" si="8">C18-C9</f>
        <v>200.00000000000003</v>
      </c>
      <c r="D24" s="42">
        <f t="shared" si="8"/>
        <v>150</v>
      </c>
      <c r="E24" s="33">
        <f t="shared" si="8"/>
        <v>400</v>
      </c>
      <c r="F24" s="33">
        <f t="shared" si="8"/>
        <v>400</v>
      </c>
      <c r="G24" s="33">
        <f t="shared" si="8"/>
        <v>400</v>
      </c>
      <c r="H24" s="33">
        <f t="shared" si="8"/>
        <v>400</v>
      </c>
      <c r="I24" s="33">
        <f t="shared" si="8"/>
        <v>400</v>
      </c>
      <c r="J24" s="33">
        <f t="shared" si="8"/>
        <v>400</v>
      </c>
      <c r="K24" s="33">
        <f t="shared" si="8"/>
        <v>400</v>
      </c>
    </row>
    <row r="25" spans="1:11" x14ac:dyDescent="0.25">
      <c r="A25" s="2" t="s">
        <v>17</v>
      </c>
      <c r="B25" s="33">
        <f>$B$4-B18</f>
        <v>-16.666666666666686</v>
      </c>
      <c r="C25" s="33">
        <f t="shared" ref="C25:K25" si="9">$B$4-C18</f>
        <v>-33.333333333333371</v>
      </c>
      <c r="D25" s="42">
        <f t="shared" si="9"/>
        <v>-100</v>
      </c>
      <c r="E25" s="33">
        <f t="shared" si="9"/>
        <v>0</v>
      </c>
      <c r="F25" s="33">
        <f t="shared" si="9"/>
        <v>0</v>
      </c>
      <c r="G25" s="33">
        <f t="shared" si="9"/>
        <v>0</v>
      </c>
      <c r="H25" s="33">
        <f t="shared" si="9"/>
        <v>0</v>
      </c>
      <c r="I25" s="33">
        <f t="shared" si="9"/>
        <v>0</v>
      </c>
      <c r="J25" s="33">
        <f t="shared" si="9"/>
        <v>0</v>
      </c>
      <c r="K25" s="33">
        <f t="shared" si="9"/>
        <v>0</v>
      </c>
    </row>
    <row r="26" spans="1:11" x14ac:dyDescent="0.25">
      <c r="D26" s="21"/>
    </row>
    <row r="27" spans="1:11" x14ac:dyDescent="0.25">
      <c r="A27" s="2" t="s">
        <v>32</v>
      </c>
      <c r="B27" s="3">
        <f>IFERROR(($B$4-B8)/($B$4-B9),"")</f>
        <v>1.0588235294117647</v>
      </c>
      <c r="C27" s="3">
        <f t="shared" ref="C27:K27" si="10">IFERROR(($B$4-C8)/($B$4-C9),"")</f>
        <v>1.2000000000000002</v>
      </c>
      <c r="D27" s="20">
        <f t="shared" si="10"/>
        <v>3</v>
      </c>
      <c r="E27" s="3">
        <f t="shared" si="10"/>
        <v>1</v>
      </c>
      <c r="F27" s="3">
        <f t="shared" si="10"/>
        <v>1</v>
      </c>
      <c r="G27" s="3">
        <f t="shared" si="10"/>
        <v>1</v>
      </c>
      <c r="H27" s="3">
        <f t="shared" si="10"/>
        <v>1</v>
      </c>
      <c r="I27" s="3">
        <f t="shared" si="10"/>
        <v>1</v>
      </c>
      <c r="J27" s="3">
        <f t="shared" si="10"/>
        <v>1</v>
      </c>
      <c r="K27" s="3">
        <f t="shared" si="10"/>
        <v>1</v>
      </c>
    </row>
  </sheetData>
  <mergeCells count="2">
    <mergeCell ref="A2:I2"/>
    <mergeCell ref="J2:K2"/>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6"/>
  <sheetViews>
    <sheetView showGridLines="0" workbookViewId="0"/>
  </sheetViews>
  <sheetFormatPr defaultRowHeight="15" x14ac:dyDescent="0.25"/>
  <cols>
    <col min="1" max="1" width="27.85546875" customWidth="1"/>
    <col min="2" max="9" width="12.140625" style="1" bestFit="1" customWidth="1"/>
    <col min="10" max="11" width="10.5703125" style="1" bestFit="1" customWidth="1"/>
  </cols>
  <sheetData>
    <row r="1" spans="1:11" x14ac:dyDescent="0.25">
      <c r="A1" s="6" t="s">
        <v>113</v>
      </c>
    </row>
    <row r="2" spans="1:11" ht="54" customHeight="1" x14ac:dyDescent="0.25">
      <c r="A2" s="61" t="s">
        <v>122</v>
      </c>
      <c r="B2" s="61"/>
      <c r="C2" s="61"/>
      <c r="D2" s="61"/>
      <c r="E2" s="61"/>
      <c r="F2" s="61"/>
      <c r="G2" s="61"/>
      <c r="H2" s="61"/>
      <c r="I2" s="61"/>
      <c r="J2" s="61"/>
      <c r="K2" s="61"/>
    </row>
    <row r="4" spans="1:11" x14ac:dyDescent="0.25">
      <c r="A4" s="26" t="s">
        <v>89</v>
      </c>
      <c r="B4" s="27"/>
      <c r="C4" s="27"/>
      <c r="D4" s="27"/>
      <c r="E4" s="27"/>
      <c r="F4" s="27"/>
      <c r="G4" s="27"/>
      <c r="H4" s="27"/>
      <c r="I4" s="27"/>
      <c r="J4" s="27"/>
      <c r="K4" s="27"/>
    </row>
    <row r="5" spans="1:11" x14ac:dyDescent="0.25">
      <c r="A5" s="28" t="s">
        <v>85</v>
      </c>
      <c r="B5" s="27"/>
      <c r="C5" s="27">
        <f>50/10</f>
        <v>5</v>
      </c>
      <c r="D5" s="28" t="s">
        <v>86</v>
      </c>
      <c r="E5" s="27"/>
      <c r="F5" s="27"/>
      <c r="G5" s="28" t="s">
        <v>88</v>
      </c>
      <c r="H5" s="27"/>
      <c r="I5" s="26"/>
      <c r="J5" s="29">
        <f>400/8</f>
        <v>50</v>
      </c>
      <c r="K5" s="27"/>
    </row>
    <row r="6" spans="1:11" x14ac:dyDescent="0.25">
      <c r="A6" s="27"/>
      <c r="B6" s="27"/>
      <c r="C6" s="27">
        <f>16/8</f>
        <v>2</v>
      </c>
      <c r="D6" s="28" t="s">
        <v>87</v>
      </c>
      <c r="E6" s="27"/>
      <c r="F6" s="27"/>
      <c r="G6" s="27"/>
      <c r="H6" s="27"/>
      <c r="I6" s="26"/>
      <c r="J6" s="26"/>
      <c r="K6" s="27"/>
    </row>
    <row r="7" spans="1:11" x14ac:dyDescent="0.25">
      <c r="A7" s="1"/>
      <c r="D7" s="22"/>
      <c r="I7"/>
      <c r="J7"/>
    </row>
    <row r="8" spans="1:11" x14ac:dyDescent="0.25">
      <c r="A8" t="s">
        <v>31</v>
      </c>
      <c r="B8" s="33">
        <f>50*15</f>
        <v>750</v>
      </c>
    </row>
    <row r="10" spans="1:11" x14ac:dyDescent="0.25">
      <c r="A10" t="s">
        <v>34</v>
      </c>
      <c r="B10" s="3" t="s">
        <v>18</v>
      </c>
      <c r="C10" s="3" t="s">
        <v>19</v>
      </c>
      <c r="D10" s="3" t="s">
        <v>20</v>
      </c>
      <c r="E10" s="3" t="s">
        <v>21</v>
      </c>
      <c r="F10" s="3" t="s">
        <v>22</v>
      </c>
      <c r="G10" s="3" t="s">
        <v>23</v>
      </c>
      <c r="H10" s="3" t="s">
        <v>24</v>
      </c>
      <c r="I10" s="3" t="s">
        <v>25</v>
      </c>
      <c r="J10" s="3" t="s">
        <v>26</v>
      </c>
      <c r="K10" s="3" t="s">
        <v>27</v>
      </c>
    </row>
    <row r="11" spans="1:11" x14ac:dyDescent="0.25">
      <c r="A11" s="2" t="s">
        <v>28</v>
      </c>
      <c r="B11" s="33">
        <f>5*15</f>
        <v>75</v>
      </c>
      <c r="C11" s="33">
        <f t="shared" ref="C11:I11" si="0">B11+(5*15)</f>
        <v>150</v>
      </c>
      <c r="D11" s="33">
        <f t="shared" si="0"/>
        <v>225</v>
      </c>
      <c r="E11" s="33">
        <f t="shared" si="0"/>
        <v>300</v>
      </c>
      <c r="F11" s="33">
        <f t="shared" si="0"/>
        <v>375</v>
      </c>
      <c r="G11" s="33">
        <f t="shared" si="0"/>
        <v>450</v>
      </c>
      <c r="H11" s="33">
        <f t="shared" si="0"/>
        <v>525</v>
      </c>
      <c r="I11" s="42">
        <f t="shared" si="0"/>
        <v>600</v>
      </c>
      <c r="J11" s="3"/>
      <c r="K11" s="3"/>
    </row>
    <row r="12" spans="1:11" x14ac:dyDescent="0.25">
      <c r="A12" s="2" t="s">
        <v>29</v>
      </c>
      <c r="B12" s="33">
        <f>C6*15</f>
        <v>30</v>
      </c>
      <c r="C12" s="33">
        <f>B12+(C6*15)</f>
        <v>60</v>
      </c>
      <c r="D12" s="33">
        <f>C12+(C6*15)</f>
        <v>90</v>
      </c>
      <c r="E12" s="33">
        <f>D12+(C6*15)</f>
        <v>120</v>
      </c>
      <c r="F12" s="33">
        <f>E12+(C6*15)</f>
        <v>150</v>
      </c>
      <c r="G12" s="33">
        <f>F12+(C6*15)</f>
        <v>180</v>
      </c>
      <c r="H12" s="33">
        <f>G12+(C6*15)</f>
        <v>210</v>
      </c>
      <c r="I12" s="42">
        <f t="shared" ref="E12:I12" si="1">H12+(2*15)</f>
        <v>240</v>
      </c>
      <c r="J12" s="36"/>
      <c r="K12" s="3"/>
    </row>
    <row r="13" spans="1:11" x14ac:dyDescent="0.25">
      <c r="A13" s="2" t="s">
        <v>30</v>
      </c>
      <c r="B13" s="33">
        <v>50</v>
      </c>
      <c r="C13" s="33">
        <f>B13+50</f>
        <v>100</v>
      </c>
      <c r="D13" s="33">
        <f t="shared" ref="D13:I13" si="2">C13+50</f>
        <v>150</v>
      </c>
      <c r="E13" s="33">
        <f t="shared" si="2"/>
        <v>200</v>
      </c>
      <c r="F13" s="33">
        <f t="shared" si="2"/>
        <v>250</v>
      </c>
      <c r="G13" s="33">
        <f t="shared" si="2"/>
        <v>300</v>
      </c>
      <c r="H13" s="33">
        <f t="shared" si="2"/>
        <v>350</v>
      </c>
      <c r="I13" s="42">
        <f t="shared" si="2"/>
        <v>400</v>
      </c>
      <c r="J13" s="3"/>
      <c r="K13" s="3"/>
    </row>
    <row r="15" spans="1:11" x14ac:dyDescent="0.25">
      <c r="B15" s="3" t="s">
        <v>18</v>
      </c>
      <c r="C15" s="3" t="s">
        <v>19</v>
      </c>
      <c r="D15" s="3" t="s">
        <v>20</v>
      </c>
      <c r="E15" s="3" t="s">
        <v>21</v>
      </c>
      <c r="F15" s="3" t="s">
        <v>22</v>
      </c>
      <c r="G15" s="3" t="s">
        <v>23</v>
      </c>
      <c r="H15" s="3" t="s">
        <v>24</v>
      </c>
      <c r="I15" s="3" t="s">
        <v>25</v>
      </c>
      <c r="J15" s="3" t="s">
        <v>26</v>
      </c>
      <c r="K15" s="3" t="s">
        <v>27</v>
      </c>
    </row>
    <row r="16" spans="1:11" x14ac:dyDescent="0.25">
      <c r="A16" s="2" t="s">
        <v>5</v>
      </c>
      <c r="B16" s="3">
        <f>IFERROR(B12/B11,"")</f>
        <v>0.4</v>
      </c>
      <c r="C16" s="3">
        <f t="shared" ref="C16:K16" si="3">IFERROR(C12/C11,"")</f>
        <v>0.4</v>
      </c>
      <c r="D16" s="23">
        <f t="shared" si="3"/>
        <v>0.4</v>
      </c>
      <c r="E16" s="3">
        <f t="shared" si="3"/>
        <v>0.4</v>
      </c>
      <c r="F16" s="3">
        <f t="shared" si="3"/>
        <v>0.4</v>
      </c>
      <c r="G16" s="3">
        <f t="shared" si="3"/>
        <v>0.4</v>
      </c>
      <c r="H16" s="3">
        <f t="shared" si="3"/>
        <v>0.4</v>
      </c>
      <c r="I16" s="20">
        <f t="shared" si="3"/>
        <v>0.4</v>
      </c>
      <c r="J16" s="3" t="str">
        <f t="shared" si="3"/>
        <v/>
      </c>
      <c r="K16" s="3" t="str">
        <f t="shared" si="3"/>
        <v/>
      </c>
    </row>
    <row r="17" spans="1:11" x14ac:dyDescent="0.25">
      <c r="A17" s="2" t="s">
        <v>6</v>
      </c>
      <c r="B17" s="33">
        <f>B12-B11</f>
        <v>-45</v>
      </c>
      <c r="C17" s="33">
        <f t="shared" ref="C17:K17" si="4">C12-C11</f>
        <v>-90</v>
      </c>
      <c r="D17" s="41">
        <f t="shared" si="4"/>
        <v>-135</v>
      </c>
      <c r="E17" s="33">
        <f t="shared" si="4"/>
        <v>-180</v>
      </c>
      <c r="F17" s="33">
        <f t="shared" si="4"/>
        <v>-225</v>
      </c>
      <c r="G17" s="33">
        <f t="shared" si="4"/>
        <v>-270</v>
      </c>
      <c r="H17" s="33">
        <f t="shared" si="4"/>
        <v>-315</v>
      </c>
      <c r="I17" s="42">
        <f t="shared" si="4"/>
        <v>-360</v>
      </c>
      <c r="J17" s="33">
        <f t="shared" si="4"/>
        <v>0</v>
      </c>
      <c r="K17" s="33">
        <f t="shared" si="4"/>
        <v>0</v>
      </c>
    </row>
    <row r="18" spans="1:11" x14ac:dyDescent="0.25">
      <c r="A18" s="2" t="s">
        <v>7</v>
      </c>
      <c r="B18" s="3">
        <f>IFERROR(B12/B13,"")</f>
        <v>0.6</v>
      </c>
      <c r="C18" s="3">
        <f t="shared" ref="C18:K18" si="5">IFERROR(C12/C13,"")</f>
        <v>0.6</v>
      </c>
      <c r="D18" s="23">
        <f t="shared" si="5"/>
        <v>0.6</v>
      </c>
      <c r="E18" s="3">
        <f t="shared" si="5"/>
        <v>0.6</v>
      </c>
      <c r="F18" s="3">
        <f t="shared" si="5"/>
        <v>0.6</v>
      </c>
      <c r="G18" s="3">
        <f t="shared" si="5"/>
        <v>0.6</v>
      </c>
      <c r="H18" s="3">
        <f t="shared" si="5"/>
        <v>0.6</v>
      </c>
      <c r="I18" s="20">
        <f t="shared" si="5"/>
        <v>0.6</v>
      </c>
      <c r="J18" s="3" t="str">
        <f t="shared" si="5"/>
        <v/>
      </c>
      <c r="K18" s="3" t="str">
        <f t="shared" si="5"/>
        <v/>
      </c>
    </row>
    <row r="19" spans="1:11" x14ac:dyDescent="0.25">
      <c r="A19" s="2" t="s">
        <v>8</v>
      </c>
      <c r="B19" s="33">
        <f>B12-B13</f>
        <v>-20</v>
      </c>
      <c r="C19" s="33">
        <f t="shared" ref="C19:K19" si="6">C12-C13</f>
        <v>-40</v>
      </c>
      <c r="D19" s="41">
        <f t="shared" si="6"/>
        <v>-60</v>
      </c>
      <c r="E19" s="33">
        <f t="shared" si="6"/>
        <v>-80</v>
      </c>
      <c r="F19" s="33">
        <f t="shared" si="6"/>
        <v>-100</v>
      </c>
      <c r="G19" s="33">
        <f t="shared" si="6"/>
        <v>-120</v>
      </c>
      <c r="H19" s="33">
        <f t="shared" si="6"/>
        <v>-140</v>
      </c>
      <c r="I19" s="42">
        <f t="shared" si="6"/>
        <v>-160</v>
      </c>
      <c r="J19" s="33">
        <f t="shared" si="6"/>
        <v>0</v>
      </c>
      <c r="K19" s="33">
        <f t="shared" si="6"/>
        <v>0</v>
      </c>
    </row>
    <row r="20" spans="1:11" x14ac:dyDescent="0.25">
      <c r="A20" s="5"/>
      <c r="B20" s="17"/>
      <c r="C20" s="17"/>
      <c r="D20" s="24"/>
      <c r="E20" s="17"/>
      <c r="F20" s="17"/>
      <c r="G20" s="17"/>
      <c r="H20" s="17"/>
      <c r="I20" s="17"/>
      <c r="J20" s="17"/>
      <c r="K20" s="17"/>
    </row>
    <row r="21" spans="1:11" x14ac:dyDescent="0.25">
      <c r="B21" s="3" t="s">
        <v>18</v>
      </c>
      <c r="C21" s="3" t="s">
        <v>19</v>
      </c>
      <c r="D21" s="23" t="s">
        <v>20</v>
      </c>
      <c r="E21" s="3" t="s">
        <v>21</v>
      </c>
      <c r="F21" s="3" t="s">
        <v>22</v>
      </c>
      <c r="G21" s="3" t="s">
        <v>23</v>
      </c>
      <c r="H21" s="3" t="s">
        <v>24</v>
      </c>
      <c r="I21" s="3" t="s">
        <v>25</v>
      </c>
      <c r="J21" s="3" t="s">
        <v>26</v>
      </c>
      <c r="K21" s="3" t="s">
        <v>27</v>
      </c>
    </row>
    <row r="22" spans="1:11" x14ac:dyDescent="0.25">
      <c r="A22" s="2" t="s">
        <v>12</v>
      </c>
      <c r="B22" s="33">
        <f>$B$8-B19</f>
        <v>770</v>
      </c>
      <c r="C22" s="33">
        <f t="shared" ref="C22:K22" si="7">$B$8-C19</f>
        <v>790</v>
      </c>
      <c r="D22" s="41">
        <f t="shared" si="7"/>
        <v>810</v>
      </c>
      <c r="E22" s="33">
        <f t="shared" si="7"/>
        <v>830</v>
      </c>
      <c r="F22" s="33">
        <f t="shared" si="7"/>
        <v>850</v>
      </c>
      <c r="G22" s="33">
        <f t="shared" si="7"/>
        <v>870</v>
      </c>
      <c r="H22" s="33">
        <f t="shared" si="7"/>
        <v>890</v>
      </c>
      <c r="I22" s="42">
        <f t="shared" si="7"/>
        <v>910</v>
      </c>
      <c r="J22" s="33">
        <f t="shared" si="7"/>
        <v>750</v>
      </c>
      <c r="K22" s="33">
        <f t="shared" si="7"/>
        <v>750</v>
      </c>
    </row>
    <row r="23" spans="1:11" x14ac:dyDescent="0.25">
      <c r="A23" s="2" t="s">
        <v>13</v>
      </c>
      <c r="B23" s="33">
        <f>IFERROR($B$8/B18,"")</f>
        <v>1250</v>
      </c>
      <c r="C23" s="33">
        <f t="shared" ref="C23:K23" si="8">IFERROR($B$8/C18,"")</f>
        <v>1250</v>
      </c>
      <c r="D23" s="41">
        <f t="shared" si="8"/>
        <v>1250</v>
      </c>
      <c r="E23" s="33">
        <f t="shared" si="8"/>
        <v>1250</v>
      </c>
      <c r="F23" s="33">
        <f t="shared" si="8"/>
        <v>1250</v>
      </c>
      <c r="G23" s="33">
        <f t="shared" si="8"/>
        <v>1250</v>
      </c>
      <c r="H23" s="33">
        <f t="shared" si="8"/>
        <v>1250</v>
      </c>
      <c r="I23" s="42">
        <f t="shared" si="8"/>
        <v>1250</v>
      </c>
      <c r="J23" s="33" t="str">
        <f t="shared" si="8"/>
        <v/>
      </c>
      <c r="K23" s="33" t="str">
        <f t="shared" si="8"/>
        <v/>
      </c>
    </row>
    <row r="24" spans="1:11" ht="30" x14ac:dyDescent="0.25">
      <c r="A24" s="4" t="s">
        <v>14</v>
      </c>
      <c r="B24" s="33">
        <f>IFERROR(B13+(($B$8-B12)/(B18*B16)),"")</f>
        <v>3050</v>
      </c>
      <c r="C24" s="33">
        <f t="shared" ref="C24:K24" si="9">IFERROR(C13+(($B$8-C12)/(C18*C16)),"")</f>
        <v>2975</v>
      </c>
      <c r="D24" s="41">
        <f t="shared" si="9"/>
        <v>2900</v>
      </c>
      <c r="E24" s="33">
        <f t="shared" si="9"/>
        <v>2825</v>
      </c>
      <c r="F24" s="33">
        <f t="shared" si="9"/>
        <v>2750</v>
      </c>
      <c r="G24" s="33">
        <f t="shared" si="9"/>
        <v>2675</v>
      </c>
      <c r="H24" s="33">
        <f t="shared" si="9"/>
        <v>2600</v>
      </c>
      <c r="I24" s="42">
        <f t="shared" si="9"/>
        <v>2525</v>
      </c>
      <c r="J24" s="33" t="str">
        <f t="shared" si="9"/>
        <v/>
      </c>
      <c r="K24" s="33" t="str">
        <f t="shared" si="9"/>
        <v/>
      </c>
    </row>
    <row r="25" spans="1:11" x14ac:dyDescent="0.25">
      <c r="A25" s="2" t="s">
        <v>15</v>
      </c>
      <c r="B25" s="33">
        <f>B13+B28</f>
        <v>770</v>
      </c>
      <c r="C25" s="33">
        <f t="shared" ref="C25:K25" si="10">C13+C28</f>
        <v>790</v>
      </c>
      <c r="D25" s="41">
        <f t="shared" si="10"/>
        <v>810</v>
      </c>
      <c r="E25" s="33">
        <f t="shared" si="10"/>
        <v>830</v>
      </c>
      <c r="F25" s="33">
        <f t="shared" si="10"/>
        <v>850</v>
      </c>
      <c r="G25" s="33">
        <f t="shared" si="10"/>
        <v>870</v>
      </c>
      <c r="H25" s="33">
        <f t="shared" si="10"/>
        <v>890</v>
      </c>
      <c r="I25" s="42">
        <f t="shared" si="10"/>
        <v>910</v>
      </c>
      <c r="J25" s="33">
        <f t="shared" si="10"/>
        <v>750</v>
      </c>
      <c r="K25" s="33">
        <f t="shared" si="10"/>
        <v>750</v>
      </c>
    </row>
    <row r="26" spans="1:11" x14ac:dyDescent="0.25">
      <c r="A26" s="5"/>
      <c r="B26" s="17"/>
      <c r="C26" s="17"/>
      <c r="D26" s="24"/>
      <c r="E26" s="17"/>
      <c r="F26" s="17"/>
      <c r="G26" s="17"/>
      <c r="H26" s="17"/>
      <c r="I26" s="17"/>
      <c r="J26" s="17"/>
      <c r="K26" s="17"/>
    </row>
    <row r="27" spans="1:11" x14ac:dyDescent="0.25">
      <c r="B27" s="3" t="s">
        <v>18</v>
      </c>
      <c r="C27" s="3" t="s">
        <v>19</v>
      </c>
      <c r="D27" s="23" t="s">
        <v>20</v>
      </c>
      <c r="E27" s="3" t="s">
        <v>21</v>
      </c>
      <c r="F27" s="3" t="s">
        <v>22</v>
      </c>
      <c r="G27" s="3" t="s">
        <v>23</v>
      </c>
      <c r="H27" s="3" t="s">
        <v>24</v>
      </c>
      <c r="I27" s="3" t="s">
        <v>25</v>
      </c>
      <c r="J27" s="3" t="s">
        <v>26</v>
      </c>
      <c r="K27" s="3" t="s">
        <v>27</v>
      </c>
    </row>
    <row r="28" spans="1:11" x14ac:dyDescent="0.25">
      <c r="A28" s="2" t="s">
        <v>33</v>
      </c>
      <c r="B28" s="33">
        <f>B22-B13</f>
        <v>720</v>
      </c>
      <c r="C28" s="33">
        <f t="shared" ref="C28:K28" si="11">C22-C13</f>
        <v>690</v>
      </c>
      <c r="D28" s="41">
        <f t="shared" si="11"/>
        <v>660</v>
      </c>
      <c r="E28" s="33">
        <f t="shared" si="11"/>
        <v>630</v>
      </c>
      <c r="F28" s="33">
        <f t="shared" si="11"/>
        <v>600</v>
      </c>
      <c r="G28" s="33">
        <f t="shared" si="11"/>
        <v>570</v>
      </c>
      <c r="H28" s="33">
        <f t="shared" si="11"/>
        <v>540</v>
      </c>
      <c r="I28" s="42">
        <f t="shared" si="11"/>
        <v>510</v>
      </c>
      <c r="J28" s="33">
        <f t="shared" si="11"/>
        <v>750</v>
      </c>
      <c r="K28" s="33">
        <f t="shared" si="11"/>
        <v>750</v>
      </c>
    </row>
    <row r="29" spans="1:11" x14ac:dyDescent="0.25">
      <c r="A29" s="2" t="s">
        <v>17</v>
      </c>
      <c r="B29" s="33">
        <f>$B$8-B22</f>
        <v>-20</v>
      </c>
      <c r="C29" s="33">
        <f t="shared" ref="C29:K29" si="12">$B$8-C22</f>
        <v>-40</v>
      </c>
      <c r="D29" s="41">
        <f t="shared" si="12"/>
        <v>-60</v>
      </c>
      <c r="E29" s="33">
        <f t="shared" si="12"/>
        <v>-80</v>
      </c>
      <c r="F29" s="33">
        <f t="shared" si="12"/>
        <v>-100</v>
      </c>
      <c r="G29" s="33">
        <f t="shared" si="12"/>
        <v>-120</v>
      </c>
      <c r="H29" s="33">
        <f t="shared" si="12"/>
        <v>-140</v>
      </c>
      <c r="I29" s="42">
        <f t="shared" si="12"/>
        <v>-160</v>
      </c>
      <c r="J29" s="33">
        <f t="shared" si="12"/>
        <v>0</v>
      </c>
      <c r="K29" s="33">
        <f t="shared" si="12"/>
        <v>0</v>
      </c>
    </row>
    <row r="30" spans="1:11" x14ac:dyDescent="0.25">
      <c r="D30" s="21"/>
    </row>
    <row r="31" spans="1:11" x14ac:dyDescent="0.25">
      <c r="A31" s="2" t="s">
        <v>32</v>
      </c>
      <c r="B31" s="3">
        <f>IFERROR(($B$8-B12)/($B$8-B13),"")</f>
        <v>1.0285714285714285</v>
      </c>
      <c r="C31" s="3">
        <f t="shared" ref="C31:K31" si="13">IFERROR(($B$8-C12)/($B$8-C13),"")</f>
        <v>1.0615384615384615</v>
      </c>
      <c r="D31" s="23">
        <f t="shared" si="13"/>
        <v>1.1000000000000001</v>
      </c>
      <c r="E31" s="3">
        <f t="shared" si="13"/>
        <v>1.1454545454545455</v>
      </c>
      <c r="F31" s="3">
        <f t="shared" si="13"/>
        <v>1.2</v>
      </c>
      <c r="G31" s="3">
        <f t="shared" si="13"/>
        <v>1.2666666666666666</v>
      </c>
      <c r="H31" s="3">
        <f t="shared" si="13"/>
        <v>1.35</v>
      </c>
      <c r="I31" s="20">
        <f t="shared" si="13"/>
        <v>1.4571428571428571</v>
      </c>
      <c r="J31" s="3">
        <f t="shared" si="13"/>
        <v>1</v>
      </c>
      <c r="K31" s="3">
        <f t="shared" si="13"/>
        <v>1</v>
      </c>
    </row>
    <row r="32" spans="1:11" x14ac:dyDescent="0.25">
      <c r="D32" s="21"/>
    </row>
    <row r="33" spans="4:4" x14ac:dyDescent="0.25">
      <c r="D33" s="21"/>
    </row>
    <row r="34" spans="4:4" x14ac:dyDescent="0.25">
      <c r="D34" s="21"/>
    </row>
    <row r="35" spans="4:4" x14ac:dyDescent="0.25">
      <c r="D35" s="21"/>
    </row>
    <row r="36" spans="4:4" x14ac:dyDescent="0.25">
      <c r="D36" s="21"/>
    </row>
    <row r="37" spans="4:4" x14ac:dyDescent="0.25">
      <c r="D37" s="21"/>
    </row>
    <row r="38" spans="4:4" x14ac:dyDescent="0.25">
      <c r="D38" s="21"/>
    </row>
    <row r="39" spans="4:4" x14ac:dyDescent="0.25">
      <c r="D39" s="21"/>
    </row>
    <row r="40" spans="4:4" x14ac:dyDescent="0.25">
      <c r="D40" s="21"/>
    </row>
    <row r="41" spans="4:4" x14ac:dyDescent="0.25">
      <c r="D41" s="21"/>
    </row>
    <row r="42" spans="4:4" x14ac:dyDescent="0.25">
      <c r="D42" s="21"/>
    </row>
    <row r="43" spans="4:4" x14ac:dyDescent="0.25">
      <c r="D43" s="21"/>
    </row>
    <row r="44" spans="4:4" x14ac:dyDescent="0.25">
      <c r="D44" s="21"/>
    </row>
    <row r="45" spans="4:4" x14ac:dyDescent="0.25">
      <c r="D45" s="21"/>
    </row>
    <row r="46" spans="4:4" x14ac:dyDescent="0.25">
      <c r="D46" s="21"/>
    </row>
  </sheetData>
  <mergeCells count="2">
    <mergeCell ref="A2:I2"/>
    <mergeCell ref="J2:K2"/>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9"/>
  <sheetViews>
    <sheetView showGridLines="0" topLeftCell="A22" workbookViewId="0">
      <selection activeCell="B14" sqref="B14"/>
    </sheetView>
  </sheetViews>
  <sheetFormatPr defaultRowHeight="15" x14ac:dyDescent="0.25"/>
  <cols>
    <col min="1" max="1" width="27.85546875" customWidth="1"/>
    <col min="2" max="8" width="15.7109375" style="1" customWidth="1"/>
    <col min="9" max="9" width="15.7109375" style="21" customWidth="1"/>
    <col min="10" max="11" width="15.7109375" style="1" customWidth="1"/>
    <col min="13" max="13" width="15.85546875" bestFit="1" customWidth="1"/>
  </cols>
  <sheetData>
    <row r="1" spans="1:13" x14ac:dyDescent="0.25">
      <c r="A1" s="6" t="s">
        <v>112</v>
      </c>
    </row>
    <row r="2" spans="1:13" ht="95.25" customHeight="1" x14ac:dyDescent="0.25">
      <c r="A2" s="61" t="s">
        <v>106</v>
      </c>
      <c r="B2" s="61"/>
      <c r="C2" s="61"/>
      <c r="D2" s="61"/>
      <c r="E2" s="61"/>
      <c r="F2" s="61"/>
      <c r="G2" s="61"/>
      <c r="H2" s="61"/>
      <c r="I2" s="61"/>
      <c r="J2" s="43"/>
      <c r="K2" s="43"/>
      <c r="M2" s="25"/>
    </row>
    <row r="3" spans="1:13" x14ac:dyDescent="0.25">
      <c r="A3" s="18"/>
      <c r="B3" s="19"/>
      <c r="C3" s="19"/>
      <c r="D3" s="19"/>
      <c r="E3" s="19"/>
      <c r="F3" s="19"/>
      <c r="G3" s="19"/>
      <c r="H3" s="19"/>
      <c r="I3" s="38"/>
      <c r="J3" s="19"/>
      <c r="K3" s="19"/>
      <c r="M3" s="25"/>
    </row>
    <row r="4" spans="1:13" x14ac:dyDescent="0.25">
      <c r="A4" s="30" t="s">
        <v>89</v>
      </c>
      <c r="B4" s="29"/>
      <c r="C4" s="29"/>
      <c r="D4" s="29"/>
      <c r="E4" s="29"/>
      <c r="F4" s="29"/>
      <c r="G4" s="29"/>
      <c r="H4" s="29"/>
      <c r="I4" s="29"/>
      <c r="J4" s="29"/>
      <c r="K4" s="29"/>
      <c r="M4" s="25"/>
    </row>
    <row r="5" spans="1:13" x14ac:dyDescent="0.25">
      <c r="A5" s="31" t="s">
        <v>100</v>
      </c>
      <c r="B5" s="28">
        <f>25/10</f>
        <v>2.5</v>
      </c>
      <c r="C5" s="29"/>
      <c r="D5" s="29" t="s">
        <v>107</v>
      </c>
      <c r="E5" s="29"/>
      <c r="F5" s="34">
        <f>(17*B6)/5</f>
        <v>510000</v>
      </c>
      <c r="G5" s="29"/>
      <c r="H5" s="28" t="s">
        <v>109</v>
      </c>
      <c r="I5" s="29"/>
      <c r="J5" s="34">
        <v>3100000</v>
      </c>
      <c r="K5" s="29"/>
      <c r="M5" s="25"/>
    </row>
    <row r="6" spans="1:13" x14ac:dyDescent="0.25">
      <c r="A6" s="31" t="s">
        <v>104</v>
      </c>
      <c r="B6" s="35">
        <v>150000</v>
      </c>
      <c r="C6" s="29"/>
      <c r="D6" s="29" t="s">
        <v>108</v>
      </c>
      <c r="E6" s="29"/>
      <c r="F6" s="34">
        <f>((17*B6)+(400000))/5</f>
        <v>590000</v>
      </c>
      <c r="G6" s="29"/>
      <c r="H6" s="29" t="s">
        <v>110</v>
      </c>
      <c r="I6" s="29"/>
      <c r="J6" s="37">
        <f>J5/5</f>
        <v>620000</v>
      </c>
      <c r="K6" s="29"/>
      <c r="M6" s="25">
        <f>17*B6</f>
        <v>2550000</v>
      </c>
    </row>
    <row r="7" spans="1:13" x14ac:dyDescent="0.25">
      <c r="A7" s="30" t="s">
        <v>105</v>
      </c>
      <c r="B7" s="29">
        <f>25/2</f>
        <v>12.5</v>
      </c>
      <c r="C7" s="29"/>
      <c r="D7" s="29"/>
      <c r="E7" s="29"/>
      <c r="F7" s="29"/>
      <c r="G7" s="29"/>
      <c r="H7" s="29" t="s">
        <v>111</v>
      </c>
      <c r="I7" s="29"/>
      <c r="J7" s="29"/>
      <c r="K7" s="29"/>
      <c r="M7" s="25">
        <v>400000</v>
      </c>
    </row>
    <row r="8" spans="1:13" x14ac:dyDescent="0.25">
      <c r="A8" s="30"/>
      <c r="B8" s="29"/>
      <c r="C8" s="29"/>
      <c r="D8" s="29"/>
      <c r="E8" s="29"/>
      <c r="F8" s="29"/>
      <c r="G8" s="29"/>
      <c r="H8" s="29"/>
      <c r="I8" s="29"/>
      <c r="J8" s="29"/>
      <c r="K8" s="29"/>
      <c r="M8" s="25">
        <f>M6+M7</f>
        <v>2950000</v>
      </c>
    </row>
    <row r="9" spans="1:13" x14ac:dyDescent="0.25">
      <c r="A9" s="30"/>
      <c r="B9" s="29"/>
      <c r="C9" s="29"/>
      <c r="D9" s="29"/>
      <c r="E9" s="29"/>
      <c r="F9" s="29"/>
      <c r="G9" s="29"/>
      <c r="H9" s="29"/>
      <c r="I9" s="29"/>
      <c r="J9" s="29"/>
      <c r="K9" s="29"/>
      <c r="M9" s="25"/>
    </row>
    <row r="10" spans="1:13" x14ac:dyDescent="0.25">
      <c r="M10" s="25"/>
    </row>
    <row r="11" spans="1:13" x14ac:dyDescent="0.25">
      <c r="A11" t="s">
        <v>31</v>
      </c>
      <c r="B11" s="33">
        <f>(25*150000)+400000+300000</f>
        <v>4450000</v>
      </c>
      <c r="C11" s="1" t="s">
        <v>101</v>
      </c>
      <c r="D11" s="22" t="s">
        <v>102</v>
      </c>
      <c r="E11" s="1" t="s">
        <v>103</v>
      </c>
      <c r="F11" s="32">
        <v>400000</v>
      </c>
      <c r="G11" s="22" t="s">
        <v>103</v>
      </c>
      <c r="H11" s="32">
        <v>300000</v>
      </c>
      <c r="J11" s="22"/>
      <c r="M11" s="19"/>
    </row>
    <row r="12" spans="1:13" x14ac:dyDescent="0.25">
      <c r="G12" s="22"/>
    </row>
    <row r="13" spans="1:13" x14ac:dyDescent="0.25">
      <c r="A13" t="s">
        <v>34</v>
      </c>
      <c r="B13" s="3" t="s">
        <v>90</v>
      </c>
      <c r="C13" s="3" t="s">
        <v>91</v>
      </c>
      <c r="D13" s="3" t="s">
        <v>92</v>
      </c>
      <c r="E13" s="3" t="s">
        <v>93</v>
      </c>
      <c r="F13" s="3" t="s">
        <v>94</v>
      </c>
      <c r="G13" s="3" t="s">
        <v>95</v>
      </c>
      <c r="H13" s="3" t="s">
        <v>96</v>
      </c>
      <c r="I13" s="23" t="s">
        <v>97</v>
      </c>
      <c r="J13" s="3" t="s">
        <v>98</v>
      </c>
      <c r="K13" s="3" t="s">
        <v>99</v>
      </c>
    </row>
    <row r="14" spans="1:13" x14ac:dyDescent="0.25">
      <c r="A14" s="2" t="s">
        <v>28</v>
      </c>
      <c r="B14" s="36">
        <f>400000+(B5*B6)</f>
        <v>775000</v>
      </c>
      <c r="C14" s="36">
        <f>B14+($B$5*$B$6)</f>
        <v>1150000</v>
      </c>
      <c r="D14" s="36">
        <f>C14+($B$5*$B$6)</f>
        <v>1525000</v>
      </c>
      <c r="E14" s="36">
        <f>D14+($B$5*$B$6)</f>
        <v>1900000</v>
      </c>
      <c r="F14" s="40">
        <f>E14+($B$5*$B$6)</f>
        <v>2275000</v>
      </c>
      <c r="G14" s="36"/>
      <c r="H14" s="36"/>
      <c r="I14" s="39"/>
      <c r="J14" s="3"/>
      <c r="K14" s="3"/>
    </row>
    <row r="15" spans="1:13" x14ac:dyDescent="0.25">
      <c r="A15" s="2" t="s">
        <v>29</v>
      </c>
      <c r="B15" s="36">
        <f>F6</f>
        <v>590000</v>
      </c>
      <c r="C15" s="36">
        <f>B15+$F$6</f>
        <v>1180000</v>
      </c>
      <c r="D15" s="36">
        <f>C15+$F$6</f>
        <v>1770000</v>
      </c>
      <c r="E15" s="36">
        <f>D15+$F$6</f>
        <v>2360000</v>
      </c>
      <c r="F15" s="40">
        <f>E15+$F$6</f>
        <v>2950000</v>
      </c>
      <c r="G15" s="36"/>
      <c r="H15" s="36"/>
      <c r="I15" s="39"/>
      <c r="J15" s="3"/>
      <c r="K15" s="3"/>
    </row>
    <row r="16" spans="1:13" x14ac:dyDescent="0.25">
      <c r="A16" s="2" t="s">
        <v>30</v>
      </c>
      <c r="B16" s="36">
        <f>J6</f>
        <v>620000</v>
      </c>
      <c r="C16" s="36">
        <f>B16+$J$6</f>
        <v>1240000</v>
      </c>
      <c r="D16" s="36">
        <f>C16+$J$6</f>
        <v>1860000</v>
      </c>
      <c r="E16" s="36">
        <f>D16+$J$6</f>
        <v>2480000</v>
      </c>
      <c r="F16" s="40">
        <f>E16+$J$6</f>
        <v>3100000</v>
      </c>
      <c r="G16" s="36"/>
      <c r="H16" s="36"/>
      <c r="I16" s="39"/>
      <c r="J16" s="3"/>
      <c r="K16" s="3"/>
    </row>
    <row r="18" spans="1:11" x14ac:dyDescent="0.25">
      <c r="B18" s="3" t="s">
        <v>90</v>
      </c>
      <c r="C18" s="3" t="s">
        <v>91</v>
      </c>
      <c r="D18" s="3" t="s">
        <v>92</v>
      </c>
      <c r="E18" s="3" t="s">
        <v>93</v>
      </c>
      <c r="F18" s="3" t="s">
        <v>94</v>
      </c>
      <c r="G18" s="3" t="s">
        <v>95</v>
      </c>
      <c r="H18" s="3" t="s">
        <v>96</v>
      </c>
      <c r="I18" s="23" t="s">
        <v>97</v>
      </c>
      <c r="J18" s="3" t="s">
        <v>98</v>
      </c>
      <c r="K18" s="3" t="s">
        <v>99</v>
      </c>
    </row>
    <row r="19" spans="1:11" x14ac:dyDescent="0.25">
      <c r="A19" s="2" t="s">
        <v>5</v>
      </c>
      <c r="B19" s="3">
        <f>IFERROR(B15/B14,"")</f>
        <v>0.76129032258064511</v>
      </c>
      <c r="C19" s="3">
        <f t="shared" ref="C19:K19" si="0">IFERROR(C15/C14,"")</f>
        <v>1.0260869565217392</v>
      </c>
      <c r="D19" s="23">
        <f t="shared" si="0"/>
        <v>1.160655737704918</v>
      </c>
      <c r="E19" s="3">
        <f t="shared" si="0"/>
        <v>1.2421052631578948</v>
      </c>
      <c r="F19" s="20">
        <f t="shared" si="0"/>
        <v>1.2967032967032968</v>
      </c>
      <c r="G19" s="3" t="str">
        <f t="shared" si="0"/>
        <v/>
      </c>
      <c r="H19" s="3" t="str">
        <f t="shared" si="0"/>
        <v/>
      </c>
      <c r="I19" s="23" t="str">
        <f t="shared" si="0"/>
        <v/>
      </c>
      <c r="J19" s="3" t="str">
        <f t="shared" si="0"/>
        <v/>
      </c>
      <c r="K19" s="3" t="str">
        <f t="shared" si="0"/>
        <v/>
      </c>
    </row>
    <row r="20" spans="1:11" x14ac:dyDescent="0.25">
      <c r="A20" s="2" t="s">
        <v>6</v>
      </c>
      <c r="B20" s="33">
        <f>B15-B14</f>
        <v>-185000</v>
      </c>
      <c r="C20" s="33">
        <f t="shared" ref="C20:K20" si="1">C15-C14</f>
        <v>30000</v>
      </c>
      <c r="D20" s="41">
        <f t="shared" si="1"/>
        <v>245000</v>
      </c>
      <c r="E20" s="33">
        <f t="shared" si="1"/>
        <v>460000</v>
      </c>
      <c r="F20" s="42">
        <f t="shared" si="1"/>
        <v>675000</v>
      </c>
      <c r="G20" s="33">
        <f t="shared" si="1"/>
        <v>0</v>
      </c>
      <c r="H20" s="33">
        <f t="shared" si="1"/>
        <v>0</v>
      </c>
      <c r="I20" s="41">
        <f t="shared" si="1"/>
        <v>0</v>
      </c>
      <c r="J20" s="33">
        <f t="shared" si="1"/>
        <v>0</v>
      </c>
      <c r="K20" s="33">
        <f t="shared" si="1"/>
        <v>0</v>
      </c>
    </row>
    <row r="21" spans="1:11" x14ac:dyDescent="0.25">
      <c r="A21" s="2" t="s">
        <v>7</v>
      </c>
      <c r="B21" s="3">
        <f>IFERROR(B15/B16,"")</f>
        <v>0.95161290322580649</v>
      </c>
      <c r="C21" s="3">
        <f t="shared" ref="C21:K21" si="2">IFERROR(C15/C16,"")</f>
        <v>0.95161290322580649</v>
      </c>
      <c r="D21" s="23">
        <f t="shared" si="2"/>
        <v>0.95161290322580649</v>
      </c>
      <c r="E21" s="3">
        <f t="shared" si="2"/>
        <v>0.95161290322580649</v>
      </c>
      <c r="F21" s="20">
        <f t="shared" si="2"/>
        <v>0.95161290322580649</v>
      </c>
      <c r="G21" s="3" t="str">
        <f t="shared" si="2"/>
        <v/>
      </c>
      <c r="H21" s="3" t="str">
        <f t="shared" si="2"/>
        <v/>
      </c>
      <c r="I21" s="23" t="str">
        <f t="shared" si="2"/>
        <v/>
      </c>
      <c r="J21" s="3" t="str">
        <f t="shared" si="2"/>
        <v/>
      </c>
      <c r="K21" s="3" t="str">
        <f t="shared" si="2"/>
        <v/>
      </c>
    </row>
    <row r="22" spans="1:11" x14ac:dyDescent="0.25">
      <c r="A22" s="2" t="s">
        <v>8</v>
      </c>
      <c r="B22" s="33">
        <f>B15-B16</f>
        <v>-30000</v>
      </c>
      <c r="C22" s="33">
        <f t="shared" ref="C22:K22" si="3">C15-C16</f>
        <v>-60000</v>
      </c>
      <c r="D22" s="41">
        <f t="shared" si="3"/>
        <v>-90000</v>
      </c>
      <c r="E22" s="33">
        <f t="shared" si="3"/>
        <v>-120000</v>
      </c>
      <c r="F22" s="42">
        <f t="shared" si="3"/>
        <v>-150000</v>
      </c>
      <c r="G22" s="33">
        <f t="shared" si="3"/>
        <v>0</v>
      </c>
      <c r="H22" s="33">
        <f t="shared" si="3"/>
        <v>0</v>
      </c>
      <c r="I22" s="41">
        <f t="shared" si="3"/>
        <v>0</v>
      </c>
      <c r="J22" s="33">
        <f t="shared" si="3"/>
        <v>0</v>
      </c>
      <c r="K22" s="33">
        <f t="shared" si="3"/>
        <v>0</v>
      </c>
    </row>
    <row r="23" spans="1:11" x14ac:dyDescent="0.25">
      <c r="A23" s="5"/>
      <c r="B23" s="17"/>
      <c r="C23" s="17"/>
      <c r="D23" s="24"/>
      <c r="E23" s="17"/>
      <c r="F23" s="17"/>
      <c r="G23" s="17"/>
      <c r="H23" s="17"/>
      <c r="I23" s="24"/>
      <c r="J23" s="17"/>
      <c r="K23" s="17"/>
    </row>
    <row r="24" spans="1:11" x14ac:dyDescent="0.25">
      <c r="B24" s="3" t="s">
        <v>90</v>
      </c>
      <c r="C24" s="3" t="s">
        <v>91</v>
      </c>
      <c r="D24" s="3" t="s">
        <v>92</v>
      </c>
      <c r="E24" s="3" t="s">
        <v>93</v>
      </c>
      <c r="F24" s="3" t="s">
        <v>94</v>
      </c>
      <c r="G24" s="3" t="s">
        <v>95</v>
      </c>
      <c r="H24" s="3" t="s">
        <v>96</v>
      </c>
      <c r="I24" s="23" t="s">
        <v>97</v>
      </c>
      <c r="J24" s="3" t="s">
        <v>98</v>
      </c>
      <c r="K24" s="3" t="s">
        <v>99</v>
      </c>
    </row>
    <row r="25" spans="1:11" x14ac:dyDescent="0.25">
      <c r="A25" s="2" t="s">
        <v>12</v>
      </c>
      <c r="B25" s="33">
        <f>$B$11-B22</f>
        <v>4480000</v>
      </c>
      <c r="C25" s="33">
        <f t="shared" ref="C25:K25" si="4">$B$11-C22</f>
        <v>4510000</v>
      </c>
      <c r="D25" s="41">
        <f t="shared" si="4"/>
        <v>4540000</v>
      </c>
      <c r="E25" s="33">
        <f t="shared" si="4"/>
        <v>4570000</v>
      </c>
      <c r="F25" s="42">
        <f t="shared" si="4"/>
        <v>4600000</v>
      </c>
      <c r="G25" s="33">
        <f t="shared" si="4"/>
        <v>4450000</v>
      </c>
      <c r="H25" s="33">
        <f t="shared" si="4"/>
        <v>4450000</v>
      </c>
      <c r="I25" s="41">
        <f t="shared" si="4"/>
        <v>4450000</v>
      </c>
      <c r="J25" s="33">
        <f t="shared" si="4"/>
        <v>4450000</v>
      </c>
      <c r="K25" s="33">
        <f t="shared" si="4"/>
        <v>4450000</v>
      </c>
    </row>
    <row r="26" spans="1:11" x14ac:dyDescent="0.25">
      <c r="A26" s="2" t="s">
        <v>13</v>
      </c>
      <c r="B26" s="33">
        <f>IFERROR($B$11/B21,"")</f>
        <v>4676271.1864406774</v>
      </c>
      <c r="C26" s="33">
        <f t="shared" ref="C26:K26" si="5">IFERROR($B$11/C21,"")</f>
        <v>4676271.1864406774</v>
      </c>
      <c r="D26" s="41">
        <f t="shared" si="5"/>
        <v>4676271.1864406774</v>
      </c>
      <c r="E26" s="33">
        <f t="shared" si="5"/>
        <v>4676271.1864406774</v>
      </c>
      <c r="F26" s="42">
        <f t="shared" si="5"/>
        <v>4676271.1864406774</v>
      </c>
      <c r="G26" s="33" t="str">
        <f t="shared" si="5"/>
        <v/>
      </c>
      <c r="H26" s="33" t="str">
        <f t="shared" si="5"/>
        <v/>
      </c>
      <c r="I26" s="41" t="str">
        <f t="shared" si="5"/>
        <v/>
      </c>
      <c r="J26" s="33" t="str">
        <f t="shared" si="5"/>
        <v/>
      </c>
      <c r="K26" s="33" t="str">
        <f t="shared" si="5"/>
        <v/>
      </c>
    </row>
    <row r="27" spans="1:11" ht="30" x14ac:dyDescent="0.25">
      <c r="A27" s="4" t="s">
        <v>14</v>
      </c>
      <c r="B27" s="33">
        <f>IFERROR(B16+(($B$11-B15)/(B21*B19)),"")</f>
        <v>5948152.8296466535</v>
      </c>
      <c r="C27" s="33">
        <f t="shared" ref="C27:K27" si="6">IFERROR(C16+(($B$11-C15)/(C21*C19)),"")</f>
        <v>4588908.3596667619</v>
      </c>
      <c r="D27" s="41">
        <f t="shared" si="6"/>
        <v>4286448.338600019</v>
      </c>
      <c r="E27" s="33">
        <f t="shared" si="6"/>
        <v>4248184.4297615625</v>
      </c>
      <c r="F27" s="42">
        <f t="shared" si="6"/>
        <v>4315598.965814421</v>
      </c>
      <c r="G27" s="33" t="str">
        <f t="shared" si="6"/>
        <v/>
      </c>
      <c r="H27" s="33" t="str">
        <f t="shared" si="6"/>
        <v/>
      </c>
      <c r="I27" s="41" t="str">
        <f t="shared" si="6"/>
        <v/>
      </c>
      <c r="J27" s="33" t="str">
        <f t="shared" si="6"/>
        <v/>
      </c>
      <c r="K27" s="33" t="str">
        <f t="shared" si="6"/>
        <v/>
      </c>
    </row>
    <row r="28" spans="1:11" x14ac:dyDescent="0.25">
      <c r="A28" s="2" t="s">
        <v>15</v>
      </c>
      <c r="B28" s="33">
        <f>B16+B31</f>
        <v>4480000</v>
      </c>
      <c r="C28" s="33">
        <f t="shared" ref="C28:K28" si="7">C16+C31</f>
        <v>4510000</v>
      </c>
      <c r="D28" s="41">
        <f t="shared" si="7"/>
        <v>4540000</v>
      </c>
      <c r="E28" s="33">
        <f t="shared" si="7"/>
        <v>4570000</v>
      </c>
      <c r="F28" s="42">
        <f t="shared" si="7"/>
        <v>4600000</v>
      </c>
      <c r="G28" s="33">
        <f t="shared" si="7"/>
        <v>4450000</v>
      </c>
      <c r="H28" s="33">
        <f t="shared" si="7"/>
        <v>4450000</v>
      </c>
      <c r="I28" s="41">
        <f t="shared" si="7"/>
        <v>4450000</v>
      </c>
      <c r="J28" s="33">
        <f t="shared" si="7"/>
        <v>4450000</v>
      </c>
      <c r="K28" s="33">
        <f t="shared" si="7"/>
        <v>4450000</v>
      </c>
    </row>
    <row r="29" spans="1:11" x14ac:dyDescent="0.25">
      <c r="A29" s="5"/>
      <c r="B29" s="17"/>
      <c r="C29" s="17"/>
      <c r="D29" s="24"/>
      <c r="E29" s="17"/>
      <c r="F29" s="17"/>
      <c r="G29" s="17"/>
      <c r="H29" s="17"/>
      <c r="I29" s="24"/>
      <c r="J29" s="17"/>
      <c r="K29" s="17"/>
    </row>
    <row r="30" spans="1:11" x14ac:dyDescent="0.25">
      <c r="B30" s="3" t="s">
        <v>90</v>
      </c>
      <c r="C30" s="3" t="s">
        <v>91</v>
      </c>
      <c r="D30" s="3" t="s">
        <v>92</v>
      </c>
      <c r="E30" s="3" t="s">
        <v>93</v>
      </c>
      <c r="F30" s="3" t="s">
        <v>94</v>
      </c>
      <c r="G30" s="3" t="s">
        <v>95</v>
      </c>
      <c r="H30" s="3" t="s">
        <v>96</v>
      </c>
      <c r="I30" s="23" t="s">
        <v>97</v>
      </c>
      <c r="J30" s="3" t="s">
        <v>98</v>
      </c>
      <c r="K30" s="3" t="s">
        <v>99</v>
      </c>
    </row>
    <row r="31" spans="1:11" x14ac:dyDescent="0.25">
      <c r="A31" s="2" t="s">
        <v>33</v>
      </c>
      <c r="B31" s="33">
        <f>B25-B16</f>
        <v>3860000</v>
      </c>
      <c r="C31" s="33">
        <f t="shared" ref="C31:K31" si="8">C25-C16</f>
        <v>3270000</v>
      </c>
      <c r="D31" s="41">
        <f t="shared" si="8"/>
        <v>2680000</v>
      </c>
      <c r="E31" s="33">
        <f t="shared" si="8"/>
        <v>2090000</v>
      </c>
      <c r="F31" s="42">
        <f t="shared" si="8"/>
        <v>1500000</v>
      </c>
      <c r="G31" s="33">
        <f t="shared" si="8"/>
        <v>4450000</v>
      </c>
      <c r="H31" s="33">
        <f t="shared" si="8"/>
        <v>4450000</v>
      </c>
      <c r="I31" s="41">
        <f t="shared" si="8"/>
        <v>4450000</v>
      </c>
      <c r="J31" s="33">
        <f t="shared" si="8"/>
        <v>4450000</v>
      </c>
      <c r="K31" s="33">
        <f t="shared" si="8"/>
        <v>4450000</v>
      </c>
    </row>
    <row r="32" spans="1:11" x14ac:dyDescent="0.25">
      <c r="A32" s="2" t="s">
        <v>17</v>
      </c>
      <c r="B32" s="33">
        <f>$B$11-B25</f>
        <v>-30000</v>
      </c>
      <c r="C32" s="33">
        <f t="shared" ref="C32:K32" si="9">$B$11-C25</f>
        <v>-60000</v>
      </c>
      <c r="D32" s="41">
        <f t="shared" si="9"/>
        <v>-90000</v>
      </c>
      <c r="E32" s="33">
        <f t="shared" si="9"/>
        <v>-120000</v>
      </c>
      <c r="F32" s="42">
        <f t="shared" si="9"/>
        <v>-150000</v>
      </c>
      <c r="G32" s="33">
        <f t="shared" si="9"/>
        <v>0</v>
      </c>
      <c r="H32" s="33">
        <f t="shared" si="9"/>
        <v>0</v>
      </c>
      <c r="I32" s="41">
        <f t="shared" si="9"/>
        <v>0</v>
      </c>
      <c r="J32" s="33">
        <f t="shared" si="9"/>
        <v>0</v>
      </c>
      <c r="K32" s="33">
        <f t="shared" si="9"/>
        <v>0</v>
      </c>
    </row>
    <row r="33" spans="1:13" x14ac:dyDescent="0.25">
      <c r="D33" s="21"/>
    </row>
    <row r="34" spans="1:13" x14ac:dyDescent="0.25">
      <c r="A34" s="2" t="s">
        <v>32</v>
      </c>
      <c r="B34" s="3">
        <f>IFERROR(($B$11-B15)/($B$11-B16),"")</f>
        <v>1.0078328981723237</v>
      </c>
      <c r="C34" s="3">
        <f t="shared" ref="C34:K34" si="10">IFERROR(($B$11-C15)/($B$11-C16),"")</f>
        <v>1.0186915887850467</v>
      </c>
      <c r="D34" s="23">
        <f t="shared" si="10"/>
        <v>1.0347490347490347</v>
      </c>
      <c r="E34" s="3">
        <f t="shared" si="10"/>
        <v>1.0609137055837563</v>
      </c>
      <c r="F34" s="20">
        <f t="shared" si="10"/>
        <v>1.1111111111111112</v>
      </c>
      <c r="G34" s="3">
        <f t="shared" si="10"/>
        <v>1</v>
      </c>
      <c r="H34" s="3">
        <f t="shared" si="10"/>
        <v>1</v>
      </c>
      <c r="I34" s="23">
        <f t="shared" si="10"/>
        <v>1</v>
      </c>
      <c r="J34" s="3">
        <f t="shared" si="10"/>
        <v>1</v>
      </c>
      <c r="K34" s="3">
        <f t="shared" si="10"/>
        <v>1</v>
      </c>
    </row>
    <row r="35" spans="1:13" x14ac:dyDescent="0.25">
      <c r="D35" s="21"/>
    </row>
    <row r="36" spans="1:13" x14ac:dyDescent="0.25">
      <c r="D36" s="21"/>
    </row>
    <row r="37" spans="1:13" x14ac:dyDescent="0.25">
      <c r="D37" s="21"/>
    </row>
    <row r="38" spans="1:13" x14ac:dyDescent="0.25">
      <c r="D38" s="21"/>
    </row>
    <row r="39" spans="1:13" x14ac:dyDescent="0.25">
      <c r="D39" s="21"/>
    </row>
    <row r="40" spans="1:13" s="1" customFormat="1" x14ac:dyDescent="0.25">
      <c r="A40"/>
      <c r="D40" s="21"/>
      <c r="I40" s="21"/>
      <c r="L40"/>
      <c r="M40"/>
    </row>
    <row r="41" spans="1:13" s="1" customFormat="1" x14ac:dyDescent="0.25">
      <c r="A41"/>
      <c r="D41" s="21"/>
      <c r="I41" s="21"/>
      <c r="L41"/>
      <c r="M41"/>
    </row>
    <row r="42" spans="1:13" s="1" customFormat="1" x14ac:dyDescent="0.25">
      <c r="A42"/>
      <c r="D42" s="21"/>
      <c r="I42" s="21"/>
      <c r="L42"/>
      <c r="M42"/>
    </row>
    <row r="43" spans="1:13" s="1" customFormat="1" x14ac:dyDescent="0.25">
      <c r="A43"/>
      <c r="D43" s="21"/>
      <c r="I43" s="21"/>
      <c r="L43"/>
      <c r="M43"/>
    </row>
    <row r="44" spans="1:13" s="1" customFormat="1" x14ac:dyDescent="0.25">
      <c r="A44"/>
      <c r="D44" s="21"/>
      <c r="I44" s="21"/>
      <c r="L44"/>
      <c r="M44"/>
    </row>
    <row r="45" spans="1:13" s="1" customFormat="1" x14ac:dyDescent="0.25">
      <c r="A45"/>
      <c r="D45" s="21"/>
      <c r="I45" s="21"/>
      <c r="L45"/>
      <c r="M45"/>
    </row>
    <row r="46" spans="1:13" s="1" customFormat="1" x14ac:dyDescent="0.25">
      <c r="A46"/>
      <c r="D46" s="21"/>
      <c r="I46" s="21"/>
      <c r="L46"/>
      <c r="M46"/>
    </row>
    <row r="47" spans="1:13" s="1" customFormat="1" x14ac:dyDescent="0.25">
      <c r="A47"/>
      <c r="D47" s="21"/>
      <c r="I47" s="21"/>
      <c r="L47"/>
      <c r="M47"/>
    </row>
    <row r="48" spans="1:13" s="1" customFormat="1" x14ac:dyDescent="0.25">
      <c r="A48"/>
      <c r="D48" s="21"/>
      <c r="I48" s="21"/>
      <c r="L48"/>
      <c r="M48"/>
    </row>
    <row r="49" spans="1:13" s="1" customFormat="1" x14ac:dyDescent="0.25">
      <c r="A49"/>
      <c r="D49" s="21"/>
      <c r="I49" s="21"/>
      <c r="L49"/>
      <c r="M49"/>
    </row>
  </sheetData>
  <mergeCells count="1">
    <mergeCell ref="A2:I2"/>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6"/>
  <sheetViews>
    <sheetView showGridLines="0" zoomScaleNormal="100" workbookViewId="0">
      <selection activeCell="C5" sqref="C5"/>
    </sheetView>
  </sheetViews>
  <sheetFormatPr defaultRowHeight="15" x14ac:dyDescent="0.25"/>
  <cols>
    <col min="1" max="1" width="27.85546875" customWidth="1"/>
    <col min="2" max="2" width="14.28515625" style="1" bestFit="1" customWidth="1"/>
    <col min="3" max="3" width="16.42578125" style="1" customWidth="1"/>
    <col min="4" max="4" width="19.85546875" style="1" customWidth="1"/>
    <col min="5" max="5" width="14.28515625" style="1" bestFit="1" customWidth="1"/>
    <col min="6" max="6" width="16" style="1" customWidth="1"/>
    <col min="7" max="7" width="13.85546875" style="1" bestFit="1" customWidth="1"/>
    <col min="8" max="8" width="15.5703125" style="1" customWidth="1"/>
    <col min="9" max="9" width="14.85546875" style="46" bestFit="1" customWidth="1"/>
    <col min="10" max="10" width="14.7109375" style="1" customWidth="1"/>
    <col min="11" max="11" width="15.140625" style="1" customWidth="1"/>
  </cols>
  <sheetData>
    <row r="1" spans="1:12" x14ac:dyDescent="0.25">
      <c r="A1" s="6" t="s">
        <v>120</v>
      </c>
    </row>
    <row r="2" spans="1:12" ht="105.75" customHeight="1" x14ac:dyDescent="0.25">
      <c r="A2" s="61" t="s">
        <v>119</v>
      </c>
      <c r="B2" s="61"/>
      <c r="C2" s="61"/>
      <c r="D2" s="61"/>
      <c r="E2" s="61"/>
      <c r="F2" s="61"/>
      <c r="G2" s="61"/>
      <c r="H2" s="61"/>
      <c r="I2" s="61"/>
      <c r="J2" s="61"/>
      <c r="K2" s="61"/>
      <c r="L2">
        <f>4000*10</f>
        <v>40000</v>
      </c>
    </row>
    <row r="4" spans="1:12" x14ac:dyDescent="0.25">
      <c r="A4" s="26" t="s">
        <v>89</v>
      </c>
      <c r="B4" s="27"/>
      <c r="C4" s="27"/>
      <c r="D4" s="27"/>
      <c r="E4" s="27"/>
      <c r="F4" s="27"/>
      <c r="G4" s="44" t="s">
        <v>117</v>
      </c>
      <c r="H4" s="27"/>
      <c r="I4" s="44"/>
      <c r="J4" s="27"/>
      <c r="K4" s="27"/>
    </row>
    <row r="5" spans="1:12" x14ac:dyDescent="0.25">
      <c r="A5" s="28" t="s">
        <v>115</v>
      </c>
      <c r="B5" s="27"/>
      <c r="C5" s="27">
        <f>10000/4</f>
        <v>2500</v>
      </c>
      <c r="D5" s="28" t="s">
        <v>116</v>
      </c>
      <c r="E5" s="27"/>
      <c r="F5" s="27">
        <f>4000</f>
        <v>4000</v>
      </c>
      <c r="G5" s="35">
        <f>F5*10</f>
        <v>40000</v>
      </c>
      <c r="H5" s="44"/>
      <c r="I5" s="45"/>
      <c r="J5" s="29"/>
      <c r="K5" s="27"/>
    </row>
    <row r="6" spans="1:12" x14ac:dyDescent="0.25">
      <c r="A6" s="27"/>
      <c r="B6" s="27"/>
      <c r="C6" s="54">
        <f>C5*10</f>
        <v>25000</v>
      </c>
      <c r="D6" s="28" t="s">
        <v>118</v>
      </c>
      <c r="E6" s="27"/>
      <c r="F6" s="27">
        <f>F5/2</f>
        <v>2000</v>
      </c>
      <c r="G6" s="35">
        <f>F6*10</f>
        <v>20000</v>
      </c>
      <c r="H6" s="27"/>
      <c r="I6" s="47"/>
      <c r="J6" s="26"/>
      <c r="K6" s="27"/>
    </row>
    <row r="7" spans="1:12" x14ac:dyDescent="0.25">
      <c r="A7" s="1"/>
      <c r="D7" s="22"/>
      <c r="I7" s="48"/>
      <c r="J7"/>
    </row>
    <row r="8" spans="1:12" x14ac:dyDescent="0.25">
      <c r="A8" t="s">
        <v>31</v>
      </c>
      <c r="B8" s="33">
        <f>(150*100)+(10*10000)</f>
        <v>115000</v>
      </c>
      <c r="C8" s="19" t="s">
        <v>121</v>
      </c>
    </row>
    <row r="10" spans="1:12" x14ac:dyDescent="0.25">
      <c r="A10" t="s">
        <v>34</v>
      </c>
      <c r="B10" s="3" t="s">
        <v>18</v>
      </c>
      <c r="C10" s="3" t="s">
        <v>19</v>
      </c>
      <c r="D10" s="3" t="s">
        <v>20</v>
      </c>
      <c r="E10" s="3" t="s">
        <v>21</v>
      </c>
      <c r="F10" s="3" t="s">
        <v>22</v>
      </c>
      <c r="G10" s="3" t="s">
        <v>23</v>
      </c>
      <c r="H10" s="3" t="s">
        <v>24</v>
      </c>
      <c r="I10" s="49" t="s">
        <v>25</v>
      </c>
      <c r="J10" s="3" t="s">
        <v>26</v>
      </c>
      <c r="K10" s="3" t="s">
        <v>27</v>
      </c>
    </row>
    <row r="11" spans="1:12" x14ac:dyDescent="0.25">
      <c r="A11" s="2" t="s">
        <v>28</v>
      </c>
      <c r="B11" s="33">
        <f>C6</f>
        <v>25000</v>
      </c>
      <c r="C11" s="42">
        <f>B11+C6</f>
        <v>50000</v>
      </c>
      <c r="D11" s="33">
        <f>C11+C6</f>
        <v>75000</v>
      </c>
      <c r="E11" s="33">
        <f>D11+C6+(100*150)</f>
        <v>115000</v>
      </c>
      <c r="F11" s="33"/>
      <c r="G11" s="33"/>
      <c r="H11" s="33"/>
      <c r="I11" s="50"/>
      <c r="J11" s="3"/>
      <c r="K11" s="3"/>
    </row>
    <row r="12" spans="1:12" x14ac:dyDescent="0.25">
      <c r="A12" s="2" t="s">
        <v>29</v>
      </c>
      <c r="B12" s="33">
        <f>G6</f>
        <v>20000</v>
      </c>
      <c r="C12" s="42">
        <f>B12+G6</f>
        <v>40000</v>
      </c>
      <c r="D12" s="33">
        <f>C12+G6</f>
        <v>60000</v>
      </c>
      <c r="E12" s="33">
        <f>D12+G6+(100*150)</f>
        <v>95000</v>
      </c>
      <c r="F12" s="33"/>
      <c r="G12" s="33"/>
      <c r="H12" s="33"/>
      <c r="I12" s="50"/>
      <c r="J12" s="3"/>
      <c r="K12" s="3"/>
    </row>
    <row r="13" spans="1:12" x14ac:dyDescent="0.25">
      <c r="A13" s="2" t="s">
        <v>30</v>
      </c>
      <c r="B13" s="33">
        <f>B12</f>
        <v>20000</v>
      </c>
      <c r="C13" s="42">
        <f>B13+G6+2000</f>
        <v>42000</v>
      </c>
      <c r="D13" s="33">
        <f>C13+G6</f>
        <v>62000</v>
      </c>
      <c r="E13" s="33">
        <f>D13+G6+(150*100)</f>
        <v>97000</v>
      </c>
      <c r="F13" s="33"/>
      <c r="G13" s="33"/>
      <c r="H13" s="33"/>
      <c r="I13" s="50"/>
      <c r="J13" s="3"/>
      <c r="K13" s="3"/>
    </row>
    <row r="14" spans="1:12" x14ac:dyDescent="0.25">
      <c r="I14" s="51"/>
    </row>
    <row r="15" spans="1:12" x14ac:dyDescent="0.25">
      <c r="B15" s="3" t="s">
        <v>18</v>
      </c>
      <c r="C15" s="3" t="s">
        <v>19</v>
      </c>
      <c r="D15" s="3" t="s">
        <v>20</v>
      </c>
      <c r="E15" s="3" t="s">
        <v>21</v>
      </c>
      <c r="F15" s="3" t="s">
        <v>22</v>
      </c>
      <c r="G15" s="3" t="s">
        <v>23</v>
      </c>
      <c r="H15" s="3" t="s">
        <v>24</v>
      </c>
      <c r="I15" s="52" t="s">
        <v>25</v>
      </c>
      <c r="J15" s="3" t="s">
        <v>26</v>
      </c>
      <c r="K15" s="3" t="s">
        <v>27</v>
      </c>
    </row>
    <row r="16" spans="1:12" x14ac:dyDescent="0.25">
      <c r="A16" s="2" t="s">
        <v>5</v>
      </c>
      <c r="B16" s="3">
        <f>IFERROR(B12/B11,"")</f>
        <v>0.8</v>
      </c>
      <c r="C16" s="20">
        <f t="shared" ref="C16:K16" si="0">IFERROR(C12/C11,"")</f>
        <v>0.8</v>
      </c>
      <c r="D16" s="23">
        <f t="shared" si="0"/>
        <v>0.8</v>
      </c>
      <c r="E16" s="3">
        <f t="shared" si="0"/>
        <v>0.82608695652173914</v>
      </c>
      <c r="F16" s="3" t="str">
        <f t="shared" si="0"/>
        <v/>
      </c>
      <c r="G16" s="3" t="str">
        <f t="shared" si="0"/>
        <v/>
      </c>
      <c r="H16" s="3" t="str">
        <f t="shared" si="0"/>
        <v/>
      </c>
      <c r="I16" s="52" t="str">
        <f t="shared" si="0"/>
        <v/>
      </c>
      <c r="J16" s="3" t="str">
        <f t="shared" si="0"/>
        <v/>
      </c>
      <c r="K16" s="3" t="str">
        <f t="shared" si="0"/>
        <v/>
      </c>
    </row>
    <row r="17" spans="1:11" x14ac:dyDescent="0.25">
      <c r="A17" s="2" t="s">
        <v>6</v>
      </c>
      <c r="B17" s="33">
        <f>B12-B11</f>
        <v>-5000</v>
      </c>
      <c r="C17" s="42">
        <f t="shared" ref="C17:K17" si="1">C12-C11</f>
        <v>-10000</v>
      </c>
      <c r="D17" s="41">
        <f t="shared" si="1"/>
        <v>-15000</v>
      </c>
      <c r="E17" s="33">
        <f t="shared" si="1"/>
        <v>-20000</v>
      </c>
      <c r="F17" s="33">
        <f t="shared" si="1"/>
        <v>0</v>
      </c>
      <c r="G17" s="33">
        <f t="shared" si="1"/>
        <v>0</v>
      </c>
      <c r="H17" s="33">
        <f t="shared" si="1"/>
        <v>0</v>
      </c>
      <c r="I17" s="50">
        <f t="shared" si="1"/>
        <v>0</v>
      </c>
      <c r="J17" s="33">
        <f t="shared" si="1"/>
        <v>0</v>
      </c>
      <c r="K17" s="33">
        <f t="shared" si="1"/>
        <v>0</v>
      </c>
    </row>
    <row r="18" spans="1:11" x14ac:dyDescent="0.25">
      <c r="A18" s="2" t="s">
        <v>7</v>
      </c>
      <c r="B18" s="3">
        <f>IFERROR(B12/B13,"")</f>
        <v>1</v>
      </c>
      <c r="C18" s="20">
        <f t="shared" ref="C18:K18" si="2">IFERROR(C12/C13,"")</f>
        <v>0.95238095238095233</v>
      </c>
      <c r="D18" s="23">
        <f t="shared" si="2"/>
        <v>0.967741935483871</v>
      </c>
      <c r="E18" s="3">
        <f t="shared" si="2"/>
        <v>0.97938144329896903</v>
      </c>
      <c r="F18" s="3" t="str">
        <f t="shared" si="2"/>
        <v/>
      </c>
      <c r="G18" s="3" t="str">
        <f t="shared" si="2"/>
        <v/>
      </c>
      <c r="H18" s="3" t="str">
        <f t="shared" si="2"/>
        <v/>
      </c>
      <c r="I18" s="52" t="str">
        <f t="shared" si="2"/>
        <v/>
      </c>
      <c r="J18" s="3" t="str">
        <f t="shared" si="2"/>
        <v/>
      </c>
      <c r="K18" s="3" t="str">
        <f t="shared" si="2"/>
        <v/>
      </c>
    </row>
    <row r="19" spans="1:11" x14ac:dyDescent="0.25">
      <c r="A19" s="2" t="s">
        <v>8</v>
      </c>
      <c r="B19" s="33">
        <f>B12-B13</f>
        <v>0</v>
      </c>
      <c r="C19" s="42">
        <f t="shared" ref="C19:K19" si="3">C12-C13</f>
        <v>-2000</v>
      </c>
      <c r="D19" s="41">
        <f t="shared" si="3"/>
        <v>-2000</v>
      </c>
      <c r="E19" s="33">
        <f t="shared" si="3"/>
        <v>-2000</v>
      </c>
      <c r="F19" s="33">
        <f t="shared" si="3"/>
        <v>0</v>
      </c>
      <c r="G19" s="33">
        <f t="shared" si="3"/>
        <v>0</v>
      </c>
      <c r="H19" s="33">
        <f t="shared" si="3"/>
        <v>0</v>
      </c>
      <c r="I19" s="50">
        <f t="shared" si="3"/>
        <v>0</v>
      </c>
      <c r="J19" s="33">
        <f t="shared" si="3"/>
        <v>0</v>
      </c>
      <c r="K19" s="33">
        <f t="shared" si="3"/>
        <v>0</v>
      </c>
    </row>
    <row r="20" spans="1:11" x14ac:dyDescent="0.25">
      <c r="A20" s="5"/>
      <c r="B20" s="17"/>
      <c r="C20" s="17"/>
      <c r="D20" s="24"/>
      <c r="E20" s="17"/>
      <c r="F20" s="17"/>
      <c r="G20" s="17"/>
      <c r="H20" s="17"/>
      <c r="I20" s="53"/>
      <c r="J20" s="17"/>
      <c r="K20" s="17"/>
    </row>
    <row r="21" spans="1:11" x14ac:dyDescent="0.25">
      <c r="B21" s="3" t="s">
        <v>18</v>
      </c>
      <c r="C21" s="3" t="s">
        <v>19</v>
      </c>
      <c r="D21" s="23" t="s">
        <v>20</v>
      </c>
      <c r="E21" s="3" t="s">
        <v>21</v>
      </c>
      <c r="F21" s="3" t="s">
        <v>22</v>
      </c>
      <c r="G21" s="3" t="s">
        <v>23</v>
      </c>
      <c r="H21" s="3" t="s">
        <v>24</v>
      </c>
      <c r="I21" s="52" t="s">
        <v>25</v>
      </c>
      <c r="J21" s="3" t="s">
        <v>26</v>
      </c>
      <c r="K21" s="3" t="s">
        <v>27</v>
      </c>
    </row>
    <row r="22" spans="1:11" x14ac:dyDescent="0.25">
      <c r="A22" s="2" t="s">
        <v>12</v>
      </c>
      <c r="B22" s="33">
        <f>$B$8-B19</f>
        <v>115000</v>
      </c>
      <c r="C22" s="42">
        <f t="shared" ref="C22:K22" si="4">$B$8-C19</f>
        <v>117000</v>
      </c>
      <c r="D22" s="41">
        <f t="shared" si="4"/>
        <v>117000</v>
      </c>
      <c r="E22" s="33">
        <f t="shared" si="4"/>
        <v>117000</v>
      </c>
      <c r="F22" s="33">
        <f t="shared" si="4"/>
        <v>115000</v>
      </c>
      <c r="G22" s="33">
        <f t="shared" si="4"/>
        <v>115000</v>
      </c>
      <c r="H22" s="33">
        <f t="shared" si="4"/>
        <v>115000</v>
      </c>
      <c r="I22" s="50">
        <f t="shared" si="4"/>
        <v>115000</v>
      </c>
      <c r="J22" s="33">
        <f t="shared" si="4"/>
        <v>115000</v>
      </c>
      <c r="K22" s="33">
        <f t="shared" si="4"/>
        <v>115000</v>
      </c>
    </row>
    <row r="23" spans="1:11" x14ac:dyDescent="0.25">
      <c r="A23" s="2" t="s">
        <v>13</v>
      </c>
      <c r="B23" s="33">
        <f>IFERROR($B$8/B18,"")</f>
        <v>115000</v>
      </c>
      <c r="C23" s="42">
        <f t="shared" ref="C23:K23" si="5">IFERROR($B$8/C18,"")</f>
        <v>120750</v>
      </c>
      <c r="D23" s="41">
        <f t="shared" si="5"/>
        <v>118833.33333333333</v>
      </c>
      <c r="E23" s="33">
        <f t="shared" si="5"/>
        <v>117421.05263157895</v>
      </c>
      <c r="F23" s="33" t="str">
        <f t="shared" si="5"/>
        <v/>
      </c>
      <c r="G23" s="33" t="str">
        <f t="shared" si="5"/>
        <v/>
      </c>
      <c r="H23" s="33" t="str">
        <f t="shared" si="5"/>
        <v/>
      </c>
      <c r="I23" s="50" t="str">
        <f t="shared" si="5"/>
        <v/>
      </c>
      <c r="J23" s="33" t="str">
        <f t="shared" si="5"/>
        <v/>
      </c>
      <c r="K23" s="33" t="str">
        <f t="shared" si="5"/>
        <v/>
      </c>
    </row>
    <row r="24" spans="1:11" ht="30" x14ac:dyDescent="0.25">
      <c r="A24" s="4" t="s">
        <v>14</v>
      </c>
      <c r="B24" s="33">
        <f>IFERROR(B13+(($B$8-B12)/(B18*B16)),"")</f>
        <v>138750</v>
      </c>
      <c r="C24" s="42">
        <f t="shared" ref="C24:K24" si="6">IFERROR(C13+(($B$8-C12)/(C18*C16)),"")</f>
        <v>140437.5</v>
      </c>
      <c r="D24" s="41">
        <f t="shared" si="6"/>
        <v>133041.66666666666</v>
      </c>
      <c r="E24" s="33">
        <f t="shared" si="6"/>
        <v>121720.22160664821</v>
      </c>
      <c r="F24" s="33" t="str">
        <f t="shared" si="6"/>
        <v/>
      </c>
      <c r="G24" s="33" t="str">
        <f t="shared" si="6"/>
        <v/>
      </c>
      <c r="H24" s="33" t="str">
        <f t="shared" si="6"/>
        <v/>
      </c>
      <c r="I24" s="50" t="str">
        <f t="shared" si="6"/>
        <v/>
      </c>
      <c r="J24" s="33" t="str">
        <f t="shared" si="6"/>
        <v/>
      </c>
      <c r="K24" s="33" t="str">
        <f t="shared" si="6"/>
        <v/>
      </c>
    </row>
    <row r="25" spans="1:11" x14ac:dyDescent="0.25">
      <c r="A25" s="2" t="s">
        <v>15</v>
      </c>
      <c r="B25" s="33">
        <f>B13+B28</f>
        <v>115000</v>
      </c>
      <c r="C25" s="42">
        <f t="shared" ref="C25:K25" si="7">C13+C28</f>
        <v>117000</v>
      </c>
      <c r="D25" s="41">
        <f t="shared" si="7"/>
        <v>117000</v>
      </c>
      <c r="E25" s="33">
        <f t="shared" si="7"/>
        <v>117000</v>
      </c>
      <c r="F25" s="33">
        <f t="shared" si="7"/>
        <v>115000</v>
      </c>
      <c r="G25" s="33">
        <f t="shared" si="7"/>
        <v>115000</v>
      </c>
      <c r="H25" s="33">
        <f t="shared" si="7"/>
        <v>115000</v>
      </c>
      <c r="I25" s="50">
        <f t="shared" si="7"/>
        <v>115000</v>
      </c>
      <c r="J25" s="33">
        <f t="shared" si="7"/>
        <v>115000</v>
      </c>
      <c r="K25" s="33">
        <f t="shared" si="7"/>
        <v>115000</v>
      </c>
    </row>
    <row r="26" spans="1:11" x14ac:dyDescent="0.25">
      <c r="A26" s="5"/>
      <c r="B26" s="17"/>
      <c r="C26" s="17"/>
      <c r="D26" s="24"/>
      <c r="E26" s="17"/>
      <c r="F26" s="17"/>
      <c r="G26" s="17"/>
      <c r="H26" s="17"/>
      <c r="I26" s="53"/>
      <c r="J26" s="17"/>
      <c r="K26" s="17"/>
    </row>
    <row r="27" spans="1:11" x14ac:dyDescent="0.25">
      <c r="B27" s="3" t="s">
        <v>18</v>
      </c>
      <c r="C27" s="3" t="s">
        <v>19</v>
      </c>
      <c r="D27" s="23" t="s">
        <v>20</v>
      </c>
      <c r="E27" s="3" t="s">
        <v>21</v>
      </c>
      <c r="F27" s="3" t="s">
        <v>22</v>
      </c>
      <c r="G27" s="3" t="s">
        <v>23</v>
      </c>
      <c r="H27" s="3" t="s">
        <v>24</v>
      </c>
      <c r="I27" s="52" t="s">
        <v>25</v>
      </c>
      <c r="J27" s="3" t="s">
        <v>26</v>
      </c>
      <c r="K27" s="3" t="s">
        <v>27</v>
      </c>
    </row>
    <row r="28" spans="1:11" x14ac:dyDescent="0.25">
      <c r="A28" s="2" t="s">
        <v>33</v>
      </c>
      <c r="B28" s="33">
        <f>B22-B13</f>
        <v>95000</v>
      </c>
      <c r="C28" s="42">
        <f t="shared" ref="C28:K28" si="8">C22-C13</f>
        <v>75000</v>
      </c>
      <c r="D28" s="41">
        <f t="shared" si="8"/>
        <v>55000</v>
      </c>
      <c r="E28" s="33">
        <f t="shared" si="8"/>
        <v>20000</v>
      </c>
      <c r="F28" s="33">
        <f t="shared" si="8"/>
        <v>115000</v>
      </c>
      <c r="G28" s="33">
        <f t="shared" si="8"/>
        <v>115000</v>
      </c>
      <c r="H28" s="33">
        <f t="shared" si="8"/>
        <v>115000</v>
      </c>
      <c r="I28" s="50">
        <f t="shared" si="8"/>
        <v>115000</v>
      </c>
      <c r="J28" s="33">
        <f t="shared" si="8"/>
        <v>115000</v>
      </c>
      <c r="K28" s="33">
        <f t="shared" si="8"/>
        <v>115000</v>
      </c>
    </row>
    <row r="29" spans="1:11" x14ac:dyDescent="0.25">
      <c r="A29" s="2" t="s">
        <v>17</v>
      </c>
      <c r="B29" s="33">
        <f>$B$8-B22</f>
        <v>0</v>
      </c>
      <c r="C29" s="42">
        <f t="shared" ref="C29:K29" si="9">$B$8-C22</f>
        <v>-2000</v>
      </c>
      <c r="D29" s="41">
        <f t="shared" si="9"/>
        <v>-2000</v>
      </c>
      <c r="E29" s="33">
        <f t="shared" si="9"/>
        <v>-2000</v>
      </c>
      <c r="F29" s="33">
        <f t="shared" si="9"/>
        <v>0</v>
      </c>
      <c r="G29" s="33">
        <f t="shared" si="9"/>
        <v>0</v>
      </c>
      <c r="H29" s="33">
        <f t="shared" si="9"/>
        <v>0</v>
      </c>
      <c r="I29" s="50">
        <f t="shared" si="9"/>
        <v>0</v>
      </c>
      <c r="J29" s="33">
        <f t="shared" si="9"/>
        <v>0</v>
      </c>
      <c r="K29" s="33">
        <f t="shared" si="9"/>
        <v>0</v>
      </c>
    </row>
    <row r="30" spans="1:11" x14ac:dyDescent="0.25">
      <c r="D30" s="21"/>
      <c r="I30" s="51"/>
    </row>
    <row r="31" spans="1:11" x14ac:dyDescent="0.25">
      <c r="A31" s="2" t="s">
        <v>32</v>
      </c>
      <c r="B31" s="55">
        <f>IFERROR(($B$8-B12)/($B$8-B13),"")</f>
        <v>1</v>
      </c>
      <c r="C31" s="56">
        <f t="shared" ref="C31:K31" si="10">IFERROR(($B$8-C12)/($B$8-C13),"")</f>
        <v>1.0273972602739727</v>
      </c>
      <c r="D31" s="57">
        <f t="shared" si="10"/>
        <v>1.0377358490566038</v>
      </c>
      <c r="E31" s="55">
        <f t="shared" si="10"/>
        <v>1.1111111111111112</v>
      </c>
      <c r="F31" s="55">
        <f t="shared" si="10"/>
        <v>1</v>
      </c>
      <c r="G31" s="55">
        <f t="shared" si="10"/>
        <v>1</v>
      </c>
      <c r="H31" s="55">
        <f t="shared" si="10"/>
        <v>1</v>
      </c>
      <c r="I31" s="58">
        <f t="shared" si="10"/>
        <v>1</v>
      </c>
      <c r="J31" s="55">
        <f t="shared" si="10"/>
        <v>1</v>
      </c>
      <c r="K31" s="55">
        <f t="shared" si="10"/>
        <v>1</v>
      </c>
    </row>
    <row r="32" spans="1:11" x14ac:dyDescent="0.25">
      <c r="D32" s="21"/>
    </row>
    <row r="33" spans="4:4" x14ac:dyDescent="0.25">
      <c r="D33" s="21"/>
    </row>
    <row r="34" spans="4:4" x14ac:dyDescent="0.25">
      <c r="D34" s="21"/>
    </row>
    <row r="35" spans="4:4" x14ac:dyDescent="0.25">
      <c r="D35" s="21"/>
    </row>
    <row r="36" spans="4:4" x14ac:dyDescent="0.25">
      <c r="D36" s="21"/>
    </row>
    <row r="37" spans="4:4" x14ac:dyDescent="0.25">
      <c r="D37" s="21"/>
    </row>
    <row r="38" spans="4:4" x14ac:dyDescent="0.25">
      <c r="D38" s="21"/>
    </row>
    <row r="39" spans="4:4" x14ac:dyDescent="0.25">
      <c r="D39" s="21"/>
    </row>
    <row r="40" spans="4:4" x14ac:dyDescent="0.25">
      <c r="D40" s="21"/>
    </row>
    <row r="41" spans="4:4" x14ac:dyDescent="0.25">
      <c r="D41" s="21"/>
    </row>
    <row r="42" spans="4:4" x14ac:dyDescent="0.25">
      <c r="D42" s="21"/>
    </row>
    <row r="43" spans="4:4" x14ac:dyDescent="0.25">
      <c r="D43" s="21"/>
    </row>
    <row r="44" spans="4:4" x14ac:dyDescent="0.25">
      <c r="D44" s="21"/>
    </row>
    <row r="45" spans="4:4" x14ac:dyDescent="0.25">
      <c r="D45" s="21"/>
    </row>
    <row r="46" spans="4:4" x14ac:dyDescent="0.25">
      <c r="D46" s="21"/>
    </row>
  </sheetData>
  <mergeCells count="2">
    <mergeCell ref="A2:I2"/>
    <mergeCell ref="J2:K2"/>
  </mergeCells>
  <pageMargins left="0.511811024" right="0.511811024" top="0.78740157499999996" bottom="0.78740157499999996" header="0.31496062000000002" footer="0.31496062000000002"/>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Todas as fórmulas</vt:lpstr>
      <vt:lpstr>Modelo Limpo</vt:lpstr>
      <vt:lpstr>Caso 1</vt:lpstr>
      <vt:lpstr>Caso 2</vt:lpstr>
      <vt:lpstr>Caso 3</vt:lpstr>
      <vt:lpstr>Caso 4</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elirodrigues</dc:creator>
  <cp:lastModifiedBy>Eli</cp:lastModifiedBy>
  <dcterms:created xsi:type="dcterms:W3CDTF">2013-09-22T21:45:17Z</dcterms:created>
  <dcterms:modified xsi:type="dcterms:W3CDTF">2015-09-11T14:17:23Z</dcterms:modified>
</cp:coreProperties>
</file>