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arbosr\Google Drive\05_Posts\1_good to go\Teste Qui Quadrado\"/>
    </mc:Choice>
  </mc:AlternateContent>
  <bookViews>
    <workbookView xWindow="0" yWindow="0" windowWidth="16392" windowHeight="5664"/>
  </bookViews>
  <sheets>
    <sheet name="Plan1" sheetId="1" r:id="rId1"/>
  </sheet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69" i="1" s="1"/>
  <c r="B67" i="1"/>
  <c r="J63" i="1"/>
  <c r="I63" i="1"/>
  <c r="J62" i="1"/>
  <c r="I62" i="1"/>
  <c r="J61" i="1"/>
  <c r="I61" i="1"/>
  <c r="J60" i="1"/>
  <c r="I60" i="1"/>
  <c r="L63" i="1"/>
  <c r="L62" i="1"/>
  <c r="L61" i="1"/>
  <c r="L60" i="1"/>
  <c r="K64" i="1"/>
  <c r="J59" i="1"/>
  <c r="I59" i="1"/>
  <c r="H63" i="1"/>
  <c r="H62" i="1"/>
  <c r="H61" i="1"/>
  <c r="H60" i="1"/>
  <c r="K63" i="1"/>
  <c r="K62" i="1"/>
  <c r="K61" i="1"/>
  <c r="K60" i="1"/>
  <c r="J64" i="1"/>
  <c r="I64" i="1"/>
  <c r="K42" i="1" l="1"/>
  <c r="J42" i="1"/>
  <c r="I42" i="1"/>
  <c r="H46" i="1"/>
  <c r="H45" i="1"/>
  <c r="H44" i="1"/>
  <c r="H43" i="1"/>
  <c r="L25" i="1"/>
  <c r="K25" i="1"/>
  <c r="J25" i="1"/>
  <c r="I25" i="1"/>
  <c r="H29" i="1"/>
  <c r="H28" i="1"/>
  <c r="H27" i="1"/>
  <c r="H26" i="1"/>
  <c r="H17" i="1"/>
  <c r="H16" i="1"/>
  <c r="H15" i="1"/>
  <c r="H14" i="1"/>
  <c r="H13" i="1"/>
  <c r="H12" i="1"/>
  <c r="H11" i="1"/>
  <c r="H10" i="1"/>
  <c r="H9" i="1"/>
  <c r="H8" i="1"/>
  <c r="H7" i="1"/>
  <c r="H6" i="1"/>
  <c r="G17" i="1"/>
  <c r="G16" i="1"/>
  <c r="G15" i="1"/>
  <c r="G14" i="1"/>
  <c r="G13" i="1"/>
  <c r="G12" i="1"/>
  <c r="G11" i="1"/>
  <c r="G10" i="1"/>
  <c r="G9" i="1"/>
  <c r="G8" i="1"/>
  <c r="G7" i="1"/>
  <c r="G6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  <c r="K47" i="1"/>
  <c r="J47" i="1"/>
  <c r="I47" i="1"/>
  <c r="L46" i="1"/>
  <c r="L45" i="1"/>
  <c r="L44" i="1"/>
  <c r="L43" i="1"/>
  <c r="M29" i="1"/>
  <c r="M28" i="1"/>
  <c r="M27" i="1"/>
  <c r="M26" i="1"/>
  <c r="L30" i="1"/>
  <c r="K30" i="1"/>
  <c r="J30" i="1"/>
  <c r="I30" i="1"/>
  <c r="L47" i="1" l="1"/>
  <c r="M43" i="1" s="1"/>
  <c r="M46" i="1"/>
  <c r="I46" i="1" s="1"/>
  <c r="J46" i="1"/>
  <c r="K46" i="1"/>
  <c r="M30" i="1"/>
  <c r="N26" i="1" s="1"/>
  <c r="N28" i="1"/>
  <c r="I43" i="1" l="1"/>
  <c r="J43" i="1"/>
  <c r="K43" i="1"/>
  <c r="M45" i="1"/>
  <c r="J45" i="1" s="1"/>
  <c r="N27" i="1"/>
  <c r="M44" i="1"/>
  <c r="N29" i="1"/>
  <c r="I29" i="1" s="1"/>
  <c r="K45" i="1"/>
  <c r="I28" i="1"/>
  <c r="L28" i="1"/>
  <c r="K28" i="1"/>
  <c r="J28" i="1"/>
  <c r="I27" i="1"/>
  <c r="L27" i="1"/>
  <c r="K27" i="1"/>
  <c r="J27" i="1"/>
  <c r="I26" i="1"/>
  <c r="L26" i="1"/>
  <c r="K26" i="1"/>
  <c r="J26" i="1"/>
  <c r="J29" i="1" l="1"/>
  <c r="I45" i="1"/>
  <c r="B50" i="1" s="1"/>
  <c r="B51" i="1" s="1"/>
  <c r="B52" i="1" s="1"/>
  <c r="K29" i="1"/>
  <c r="I44" i="1"/>
  <c r="J44" i="1"/>
  <c r="K44" i="1"/>
  <c r="L29" i="1"/>
  <c r="B33" i="1"/>
  <c r="B34" i="1" s="1"/>
  <c r="B35" i="1" s="1"/>
</calcChain>
</file>

<file path=xl/sharedStrings.xml><?xml version="1.0" encoding="utf-8"?>
<sst xmlns="http://schemas.openxmlformats.org/spreadsheetml/2006/main" count="101" uniqueCount="60">
  <si>
    <t>Teste de Qui Quadrado</t>
  </si>
  <si>
    <t>Análise de projetos</t>
  </si>
  <si>
    <t>Projeto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</si>
  <si>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</si>
  <si>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</si>
  <si>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</si>
  <si>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</si>
  <si>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</si>
  <si>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</si>
  <si>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</si>
  <si>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</si>
  <si>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</si>
  <si>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</si>
  <si>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</si>
  <si>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</si>
  <si>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Valor</t>
  </si>
  <si>
    <t>Margem final</t>
  </si>
  <si>
    <t>Segmento</t>
  </si>
  <si>
    <t>Telecom</t>
  </si>
  <si>
    <t>Seguros</t>
  </si>
  <si>
    <t>Saúde</t>
  </si>
  <si>
    <t>Varejo</t>
  </si>
  <si>
    <t>Meses</t>
  </si>
  <si>
    <t>Qt pessoas</t>
  </si>
  <si>
    <t>Faixas</t>
  </si>
  <si>
    <t>Margem F</t>
  </si>
  <si>
    <t>Qt F</t>
  </si>
  <si>
    <t>Meses F</t>
  </si>
  <si>
    <t>Rótulos de Linha</t>
  </si>
  <si>
    <t>&lt;=8%</t>
  </si>
  <si>
    <t>&gt;15%</t>
  </si>
  <si>
    <t>&gt;25%</t>
  </si>
  <si>
    <t>&gt;8%</t>
  </si>
  <si>
    <t>Total Geral</t>
  </si>
  <si>
    <t>Rótulos de Coluna</t>
  </si>
  <si>
    <t>Contagem de Projeto</t>
  </si>
  <si>
    <t>TABELA REAL</t>
  </si>
  <si>
    <t>TABELA IDEAL</t>
  </si>
  <si>
    <t>TOTAL</t>
  </si>
  <si>
    <t>p-Value</t>
  </si>
  <si>
    <t>Teste de QuiQua</t>
  </si>
  <si>
    <t>&lt;3</t>
  </si>
  <si>
    <t>&gt;3</t>
  </si>
  <si>
    <t>&gt;6</t>
  </si>
  <si>
    <t>Teste 1</t>
  </si>
  <si>
    <t>H0: A margem NÃO é influenciada pelo segmento de negócio</t>
  </si>
  <si>
    <t>H1: A margem é influenciada pelo segmento de negócio</t>
  </si>
  <si>
    <t>Resultado</t>
  </si>
  <si>
    <t>T1 é</t>
  </si>
  <si>
    <t xml:space="preserve">T2 é </t>
  </si>
  <si>
    <t>Teste 2</t>
  </si>
  <si>
    <t>H0: A margem NÃO é influenciada pela qtde de pessoas</t>
  </si>
  <si>
    <t>H1: A margem é influenciada pela qtde de pessoas</t>
  </si>
  <si>
    <t>Teste 3</t>
  </si>
  <si>
    <t>H0: A margem NÃO é influenciada pela qtde de meses de projeto</t>
  </si>
  <si>
    <t>H1: A margem é influenciada pela qtde de meses de projeto</t>
  </si>
  <si>
    <t>&gt;10</t>
  </si>
  <si>
    <t>&gt;5</t>
  </si>
  <si>
    <t xml:space="preserve">T3 é </t>
  </si>
  <si>
    <t>Exemplo do site EliRodrigues.com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</si>
</sst>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1" xfId="0" applyBorder="1"/>
    <xf numFmtId="44" fontId="0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/>
    <xf numFmtId="9" fontId="0" fillId="0" borderId="0" xfId="0" applyNumberFormat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7" fillId="0" borderId="0" xfId="0" applyFont="1"/>
  </cellXfs>
  <cellStyles count="2">
    <cellStyle name="Moeda" xfId="1" builtinId="4"/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83820</xdr:colOff>
      <xdr:row>0</xdr:row>
      <xdr:rowOff>15240</xdr:rowOff>
    </xdr:from>
    <xdr:to>
      <xdr:col>9</xdr:col>
      <xdr:colOff>68580</xdr:colOff>
      <xdr:row>1</xdr:row>
      <xdr:rowOff>167639</xdr:rowOff>
    </xdr:to>
    <xdr:pic>
      <xdr:nvPicPr>
        <xdr:cNvPr id="3" name="Picture 2" descr="Dinamus Treinamen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15240"/>
          <a:ext cx="1203960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elson Barbosa Rodrigues" refreshedDate="42621.488502777778" createdVersion="5" refreshedVersion="5" minRefreshableVersion="3" recordCount="12">
  <cacheSource type="worksheet">
    <worksheetSource ref="A5:I17" sheet="Plan1"/>
  </cacheSource>
  <cacheFields count="9">
    <cacheField name="Projeto" numFmtId="0">
      <sharedItems/>
    </cacheField>
    <cacheField name="Valor" numFmtId="44">
      <sharedItems containsSemiMixedTypes="0" containsString="0" containsNumber="1" containsInteger="1" minValue="53500" maxValue="992334"/>
    </cacheField>
    <cacheField name="Margem final" numFmtId="9">
      <sharedItems containsSemiMixedTypes="0" containsString="0" containsNumber="1" minValue="-0.05" maxValue="0.63"/>
    </cacheField>
    <cacheField name="Segmento" numFmtId="0">
      <sharedItems count="4">
        <s v="Telecom"/>
        <s v="Seguros"/>
        <s v="Saúde"/>
        <s v="Varejo"/>
      </sharedItems>
    </cacheField>
    <cacheField name="Qt pessoas" numFmtId="165">
      <sharedItems containsSemiMixedTypes="0" containsString="0" containsNumber="1" minValue="0.66563814168761037" maxValue="8.6383808487486391"/>
    </cacheField>
    <cacheField name="Meses" numFmtId="165">
      <sharedItems containsSemiMixedTypes="0" containsString="0" containsNumber="1" minValue="8" maxValue="11.6"/>
    </cacheField>
    <cacheField name="Margem F" numFmtId="0">
      <sharedItems count="4">
        <s v="&gt;8%"/>
        <s v="&gt;15%"/>
        <s v="&lt;=8%"/>
        <s v="&gt;25%"/>
      </sharedItems>
    </cacheField>
    <cacheField name="Qt F" numFmtId="0">
      <sharedItems count="3">
        <s v="&lt;3"/>
        <s v="&gt;3"/>
        <s v="&gt;6"/>
      </sharedItems>
    </cacheField>
    <cacheField name="Meses F" numFmtId="0">
      <sharedItems count="2">
        <s v="&gt;5"/>
        <s v="&gt;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A"/>
    <n v="164654"/>
    <n v="0.1"/>
    <x v="0"/>
    <n v="1.6398820787602335"/>
    <n v="10"/>
    <x v="0"/>
    <x v="0"/>
    <x v="0"/>
  </r>
  <r>
    <s v="B"/>
    <n v="251654"/>
    <n v="0.22"/>
    <x v="1"/>
    <n v="3.0751765769728965"/>
    <n v="8.1999999999999993"/>
    <x v="1"/>
    <x v="1"/>
    <x v="0"/>
  </r>
  <r>
    <s v="C"/>
    <n v="305466"/>
    <n v="0.13"/>
    <x v="2"/>
    <n v="3.3633480874677941"/>
    <n v="9.1"/>
    <x v="0"/>
    <x v="1"/>
    <x v="0"/>
  </r>
  <r>
    <s v="D"/>
    <n v="524646"/>
    <n v="0.06"/>
    <x v="3"/>
    <n v="6.0562398273095619"/>
    <n v="8.6999999999999993"/>
    <x v="2"/>
    <x v="2"/>
    <x v="0"/>
  </r>
  <r>
    <s v="E"/>
    <n v="410646"/>
    <n v="-0.05"/>
    <x v="2"/>
    <n v="3.5328033861559902"/>
    <n v="11.6"/>
    <x v="2"/>
    <x v="1"/>
    <x v="1"/>
  </r>
  <r>
    <s v="F"/>
    <n v="53500"/>
    <n v="0.12"/>
    <x v="1"/>
    <n v="0.66563814168761037"/>
    <n v="8"/>
    <x v="0"/>
    <x v="0"/>
    <x v="0"/>
  </r>
  <r>
    <s v="G"/>
    <n v="843002"/>
    <n v="0.27"/>
    <x v="0"/>
    <n v="8.0532102905071703"/>
    <n v="10.5"/>
    <x v="3"/>
    <x v="2"/>
    <x v="1"/>
  </r>
  <r>
    <s v="H"/>
    <n v="623220"/>
    <n v="0.63"/>
    <x v="3"/>
    <n v="7.0843800797990246"/>
    <n v="8.8000000000000007"/>
    <x v="3"/>
    <x v="2"/>
    <x v="0"/>
  </r>
  <r>
    <s v="I"/>
    <n v="542312"/>
    <n v="0.12"/>
    <x v="3"/>
    <n v="6.6623095823095824"/>
    <n v="8.1"/>
    <x v="0"/>
    <x v="2"/>
    <x v="0"/>
  </r>
  <r>
    <s v="J"/>
    <n v="165365"/>
    <n v="0.06"/>
    <x v="1"/>
    <n v="1.4664307820550337"/>
    <n v="11.3"/>
    <x v="2"/>
    <x v="0"/>
    <x v="1"/>
  </r>
  <r>
    <s v="K"/>
    <n v="992334"/>
    <n v="0.18"/>
    <x v="0"/>
    <n v="8.6383808487486391"/>
    <n v="11.5"/>
    <x v="1"/>
    <x v="2"/>
    <x v="1"/>
  </r>
  <r>
    <s v="L"/>
    <n v="123243"/>
    <n v="0.13"/>
    <x v="0"/>
    <n v="1.5009499451954695"/>
    <n v="8.1999999999999993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58:D64" firstHeaderRow="1" firstDataRow="2" firstDataCol="1"/>
  <pivotFields count="9">
    <pivotField dataField="1" showAll="0"/>
    <pivotField numFmtId="44" showAll="0"/>
    <pivotField numFmtId="9" showAll="0"/>
    <pivotField showAll="0"/>
    <pivotField numFmtId="165" showAll="0"/>
    <pivotField numFmtId="165" showAll="0"/>
    <pivotField axis="axisRow" showAll="0">
      <items count="5">
        <item x="2"/>
        <item x="1"/>
        <item x="3"/>
        <item x="0"/>
        <item t="default"/>
      </items>
    </pivotField>
    <pivotField showAll="0"/>
    <pivotField axis="axisCol" showAll="0">
      <items count="3">
        <item x="1"/>
        <item x="0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ntagem de Projet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3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41:E47" firstHeaderRow="1" firstDataRow="2" firstDataCol="1"/>
  <pivotFields count="9">
    <pivotField dataField="1" showAll="0"/>
    <pivotField numFmtId="44" showAll="0"/>
    <pivotField numFmtId="9" showAll="0"/>
    <pivotField showAll="0"/>
    <pivotField numFmtId="165" showAll="0"/>
    <pivotField numFmtId="165" showAll="0"/>
    <pivotField axis="axisRow" showAll="0">
      <items count="5">
        <item x="2"/>
        <item x="1"/>
        <item x="3"/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Contagem de Projeto" fld="0" subtotal="count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4:F30" firstHeaderRow="1" firstDataRow="2" firstDataCol="1"/>
  <pivotFields count="9">
    <pivotField dataField="1" showAll="0"/>
    <pivotField numFmtId="44" showAll="0"/>
    <pivotField numFmtId="9" showAll="0"/>
    <pivotField axis="axisCol" showAll="0">
      <items count="5">
        <item x="2"/>
        <item x="1"/>
        <item x="0"/>
        <item x="3"/>
        <item t="default"/>
      </items>
    </pivotField>
    <pivotField numFmtId="165" showAll="0"/>
    <pivotField numFmtId="165" showAll="0"/>
    <pivotField axis="axisRow" showAll="0">
      <items count="5">
        <item x="2"/>
        <item x="1"/>
        <item x="3"/>
        <item x="0"/>
        <item t="default"/>
      </items>
    </pivotField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ntagem de Projeto" fld="0" subtotal="count" baseField="0" baseItem="0"/>
  </dataFields>
  <formats count="3">
    <format dxfId="5">
      <pivotArea outline="0" collapsedLevelsAreSubtotals="1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tabSelected="1" topLeftCell="A13" zoomScale="80" zoomScaleNormal="80" workbookViewId="0">
      <selection activeCell="A4" sqref="A4"/>
    </sheetView>
  </sheetViews>
  <sheetFormatPr defaultRowHeight="14.4" x14ac:dyDescent="0.3"/>
  <cols>
    <col min="1" max="1" width="19.44140625" customWidth="1"/>
    <col min="2" max="2" width="19.5546875" bestFit="1" customWidth="1"/>
    <col min="3" max="3" width="3" style="5" customWidth="1"/>
    <col min="4" max="4" width="10.44140625" style="5" bestFit="1" customWidth="1"/>
    <col min="5" max="5" width="10" style="5" bestFit="1" customWidth="1"/>
    <col min="6" max="6" width="10" style="5" customWidth="1"/>
    <col min="7" max="7" width="12.5546875" style="5" bestFit="1" customWidth="1"/>
    <col min="8" max="8" width="8.88671875" style="5"/>
  </cols>
  <sheetData>
    <row r="1" spans="1:9" ht="18" x14ac:dyDescent="0.35">
      <c r="A1" s="2" t="s">
        <v>0</v>
      </c>
    </row>
    <row r="2" spans="1:9" x14ac:dyDescent="0.3">
      <c r="A2" t="s">
        <v>1</v>
      </c>
    </row>
    <row r="3" spans="1:9" x14ac:dyDescent="0.3">
      <c r="A3" s="24" t="s">
        <v>59</v>
      </c>
    </row>
    <row r="4" spans="1:9" x14ac:dyDescent="0.3">
      <c r="G4" s="12" t="s">
        <v>24</v>
      </c>
      <c r="H4" s="12"/>
      <c r="I4" s="12"/>
    </row>
    <row r="5" spans="1:9" x14ac:dyDescent="0.3">
      <c r="A5" s="8" t="s">
        <v>2</v>
      </c>
      <c r="B5" s="8" t="s">
        <v>15</v>
      </c>
      <c r="C5" s="9" t="s">
        <v>16</v>
      </c>
      <c r="D5" s="10" t="s">
        <v>17</v>
      </c>
      <c r="E5" s="10" t="s">
        <v>23</v>
      </c>
      <c r="F5" s="10" t="s">
        <v>22</v>
      </c>
      <c r="G5" s="13" t="s">
        <v>25</v>
      </c>
      <c r="H5" s="13" t="s">
        <v>26</v>
      </c>
      <c r="I5" s="13" t="s">
        <v>27</v>
      </c>
    </row>
    <row r="6" spans="1:9" x14ac:dyDescent="0.3">
      <c r="A6" s="3" t="s">
        <v>3</v>
      </c>
      <c r="B6" s="4">
        <v>164654</v>
      </c>
      <c r="C6" s="7">
        <v>0.1</v>
      </c>
      <c r="D6" s="6" t="s">
        <v>18</v>
      </c>
      <c r="E6" s="11">
        <v>1.6398820787602335</v>
      </c>
      <c r="F6" s="11">
        <f>ROUND(B6/E6/10000,1)</f>
        <v>10</v>
      </c>
      <c r="G6" s="6" t="str">
        <f>IF(C6&gt;0.25,"&gt;25%",IF(C6&gt;0.15,"&gt;15%",IF(C6&gt;0.08,"&gt;8%","&lt;=8%")))</f>
        <v>&gt;8%</v>
      </c>
      <c r="H6" s="6" t="str">
        <f>IF(E6&gt;6,"&gt;6",IF(E6&gt;3,"&gt;3","&lt;3"))</f>
        <v>&lt;3</v>
      </c>
      <c r="I6" s="6" t="str">
        <f>IF(F6&gt;10,"&gt;10",IF(F6&gt;5,"&gt;5","&lt;5"))</f>
        <v>&gt;5</v>
      </c>
    </row>
    <row r="7" spans="1:9" x14ac:dyDescent="0.3">
      <c r="A7" s="3" t="s">
        <v>4</v>
      </c>
      <c r="B7" s="4">
        <v>251654</v>
      </c>
      <c r="C7" s="7">
        <v>0.22</v>
      </c>
      <c r="D7" s="6" t="s">
        <v>19</v>
      </c>
      <c r="E7" s="11">
        <v>3.0751765769728965</v>
      </c>
      <c r="F7" s="11">
        <f t="shared" ref="F7:F17" si="0">ROUND(B7/E7/10000,1)</f>
        <v>8.1999999999999993</v>
      </c>
      <c r="G7" s="6" t="str">
        <f t="shared" ref="G7:G17" si="1">IF(C7&gt;0.25,"&gt;25%",IF(C7&gt;0.15,"&gt;15%",IF(C7&gt;0.08,"&gt;8%","&lt;=8%")))</f>
        <v>&gt;15%</v>
      </c>
      <c r="H7" s="6" t="str">
        <f t="shared" ref="H7:H17" si="2">IF(E7&gt;6,"&gt;6",IF(E7&gt;3,"&gt;3","&lt;3"))</f>
        <v>&gt;3</v>
      </c>
      <c r="I7" s="6" t="str">
        <f t="shared" ref="I7:I17" si="3">IF(F7&gt;10,"&gt;10",IF(F7&gt;5,"&gt;5","&lt;5"))</f>
        <v>&gt;5</v>
      </c>
    </row>
    <row r="8" spans="1:9" x14ac:dyDescent="0.3">
      <c r="A8" s="3" t="s">
        <v>5</v>
      </c>
      <c r="B8" s="4">
        <v>305466</v>
      </c>
      <c r="C8" s="7">
        <v>0.13</v>
      </c>
      <c r="D8" s="6" t="s">
        <v>20</v>
      </c>
      <c r="E8" s="11">
        <v>3.3633480874677941</v>
      </c>
      <c r="F8" s="11">
        <f t="shared" si="0"/>
        <v>9.1</v>
      </c>
      <c r="G8" s="6" t="str">
        <f t="shared" si="1"/>
        <v>&gt;8%</v>
      </c>
      <c r="H8" s="6" t="str">
        <f t="shared" si="2"/>
        <v>&gt;3</v>
      </c>
      <c r="I8" s="6" t="str">
        <f t="shared" si="3"/>
        <v>&gt;5</v>
      </c>
    </row>
    <row r="9" spans="1:9" x14ac:dyDescent="0.3">
      <c r="A9" s="3" t="s">
        <v>6</v>
      </c>
      <c r="B9" s="4">
        <v>524646</v>
      </c>
      <c r="C9" s="7">
        <v>0.06</v>
      </c>
      <c r="D9" s="6" t="s">
        <v>21</v>
      </c>
      <c r="E9" s="11">
        <v>6.0562398273095619</v>
      </c>
      <c r="F9" s="11">
        <f t="shared" si="0"/>
        <v>8.6999999999999993</v>
      </c>
      <c r="G9" s="6" t="str">
        <f t="shared" si="1"/>
        <v>&lt;=8%</v>
      </c>
      <c r="H9" s="6" t="str">
        <f t="shared" si="2"/>
        <v>&gt;6</v>
      </c>
      <c r="I9" s="6" t="str">
        <f t="shared" si="3"/>
        <v>&gt;5</v>
      </c>
    </row>
    <row r="10" spans="1:9" x14ac:dyDescent="0.3">
      <c r="A10" s="3" t="s">
        <v>7</v>
      </c>
      <c r="B10" s="4">
        <v>410646</v>
      </c>
      <c r="C10" s="7">
        <v>-0.05</v>
      </c>
      <c r="D10" s="6" t="s">
        <v>20</v>
      </c>
      <c r="E10" s="11">
        <v>3.5328033861559902</v>
      </c>
      <c r="F10" s="11">
        <f t="shared" si="0"/>
        <v>11.6</v>
      </c>
      <c r="G10" s="6" t="str">
        <f t="shared" si="1"/>
        <v>&lt;=8%</v>
      </c>
      <c r="H10" s="6" t="str">
        <f t="shared" si="2"/>
        <v>&gt;3</v>
      </c>
      <c r="I10" s="6" t="str">
        <f t="shared" si="3"/>
        <v>&gt;10</v>
      </c>
    </row>
    <row r="11" spans="1:9" x14ac:dyDescent="0.3">
      <c r="A11" s="3" t="s">
        <v>8</v>
      </c>
      <c r="B11" s="4">
        <v>53500</v>
      </c>
      <c r="C11" s="7">
        <v>0.12</v>
      </c>
      <c r="D11" s="6" t="s">
        <v>19</v>
      </c>
      <c r="E11" s="11">
        <v>0.66563814168761037</v>
      </c>
      <c r="F11" s="11">
        <f t="shared" si="0"/>
        <v>8</v>
      </c>
      <c r="G11" s="6" t="str">
        <f t="shared" si="1"/>
        <v>&gt;8%</v>
      </c>
      <c r="H11" s="6" t="str">
        <f t="shared" si="2"/>
        <v>&lt;3</v>
      </c>
      <c r="I11" s="6" t="str">
        <f t="shared" si="3"/>
        <v>&gt;5</v>
      </c>
    </row>
    <row r="12" spans="1:9" x14ac:dyDescent="0.3">
      <c r="A12" s="3" t="s">
        <v>9</v>
      </c>
      <c r="B12" s="4">
        <v>843002</v>
      </c>
      <c r="C12" s="7">
        <v>0.27</v>
      </c>
      <c r="D12" s="6" t="s">
        <v>18</v>
      </c>
      <c r="E12" s="11">
        <v>8.0532102905071703</v>
      </c>
      <c r="F12" s="11">
        <f t="shared" si="0"/>
        <v>10.5</v>
      </c>
      <c r="G12" s="6" t="str">
        <f t="shared" si="1"/>
        <v>&gt;25%</v>
      </c>
      <c r="H12" s="6" t="str">
        <f t="shared" si="2"/>
        <v>&gt;6</v>
      </c>
      <c r="I12" s="6" t="str">
        <f t="shared" si="3"/>
        <v>&gt;10</v>
      </c>
    </row>
    <row r="13" spans="1:9" x14ac:dyDescent="0.3">
      <c r="A13" s="3" t="s">
        <v>10</v>
      </c>
      <c r="B13" s="4">
        <v>623220</v>
      </c>
      <c r="C13" s="7">
        <v>0.63</v>
      </c>
      <c r="D13" s="6" t="s">
        <v>21</v>
      </c>
      <c r="E13" s="11">
        <v>7.0843800797990246</v>
      </c>
      <c r="F13" s="11">
        <f t="shared" si="0"/>
        <v>8.8000000000000007</v>
      </c>
      <c r="G13" s="6" t="str">
        <f t="shared" si="1"/>
        <v>&gt;25%</v>
      </c>
      <c r="H13" s="6" t="str">
        <f t="shared" si="2"/>
        <v>&gt;6</v>
      </c>
      <c r="I13" s="6" t="str">
        <f t="shared" si="3"/>
        <v>&gt;5</v>
      </c>
    </row>
    <row r="14" spans="1:9" x14ac:dyDescent="0.3">
      <c r="A14" s="3" t="s">
        <v>11</v>
      </c>
      <c r="B14" s="4">
        <v>542312</v>
      </c>
      <c r="C14" s="7">
        <v>0.12</v>
      </c>
      <c r="D14" s="6" t="s">
        <v>21</v>
      </c>
      <c r="E14" s="11">
        <v>6.6623095823095824</v>
      </c>
      <c r="F14" s="11">
        <f t="shared" si="0"/>
        <v>8.1</v>
      </c>
      <c r="G14" s="6" t="str">
        <f t="shared" si="1"/>
        <v>&gt;8%</v>
      </c>
      <c r="H14" s="6" t="str">
        <f t="shared" si="2"/>
        <v>&gt;6</v>
      </c>
      <c r="I14" s="6" t="str">
        <f t="shared" si="3"/>
        <v>&gt;5</v>
      </c>
    </row>
    <row r="15" spans="1:9" x14ac:dyDescent="0.3">
      <c r="A15" s="3" t="s">
        <v>12</v>
      </c>
      <c r="B15" s="4">
        <v>165365</v>
      </c>
      <c r="C15" s="7">
        <v>0.06</v>
      </c>
      <c r="D15" s="6" t="s">
        <v>19</v>
      </c>
      <c r="E15" s="11">
        <v>1.4664307820550337</v>
      </c>
      <c r="F15" s="11">
        <f t="shared" si="0"/>
        <v>11.3</v>
      </c>
      <c r="G15" s="6" t="str">
        <f t="shared" si="1"/>
        <v>&lt;=8%</v>
      </c>
      <c r="H15" s="6" t="str">
        <f t="shared" si="2"/>
        <v>&lt;3</v>
      </c>
      <c r="I15" s="6" t="str">
        <f t="shared" si="3"/>
        <v>&gt;10</v>
      </c>
    </row>
    <row r="16" spans="1:9" x14ac:dyDescent="0.3">
      <c r="A16" s="3" t="s">
        <v>13</v>
      </c>
      <c r="B16" s="4">
        <v>992334</v>
      </c>
      <c r="C16" s="7">
        <v>0.18</v>
      </c>
      <c r="D16" s="6" t="s">
        <v>18</v>
      </c>
      <c r="E16" s="11">
        <v>8.6383808487486391</v>
      </c>
      <c r="F16" s="11">
        <f t="shared" si="0"/>
        <v>11.5</v>
      </c>
      <c r="G16" s="6" t="str">
        <f t="shared" si="1"/>
        <v>&gt;15%</v>
      </c>
      <c r="H16" s="6" t="str">
        <f t="shared" si="2"/>
        <v>&gt;6</v>
      </c>
      <c r="I16" s="6" t="str">
        <f t="shared" si="3"/>
        <v>&gt;10</v>
      </c>
    </row>
    <row r="17" spans="1:14" x14ac:dyDescent="0.3">
      <c r="A17" s="3" t="s">
        <v>14</v>
      </c>
      <c r="B17" s="4">
        <v>123243</v>
      </c>
      <c r="C17" s="7">
        <v>0.13</v>
      </c>
      <c r="D17" s="6" t="s">
        <v>18</v>
      </c>
      <c r="E17" s="11">
        <v>1.5009499451954695</v>
      </c>
      <c r="F17" s="11">
        <f t="shared" si="0"/>
        <v>8.1999999999999993</v>
      </c>
      <c r="G17" s="6" t="str">
        <f t="shared" si="1"/>
        <v>&gt;8%</v>
      </c>
      <c r="H17" s="6" t="str">
        <f t="shared" si="2"/>
        <v>&lt;3</v>
      </c>
      <c r="I17" s="6" t="str">
        <f t="shared" si="3"/>
        <v>&gt;5</v>
      </c>
    </row>
    <row r="20" spans="1:14" x14ac:dyDescent="0.3">
      <c r="A20" s="19" t="s">
        <v>44</v>
      </c>
      <c r="B20" s="20" t="s">
        <v>45</v>
      </c>
      <c r="C20" s="21"/>
      <c r="D20" s="21"/>
      <c r="E20" s="21"/>
      <c r="F20" s="21"/>
      <c r="G20" s="21"/>
      <c r="H20" s="21"/>
      <c r="I20" s="20"/>
      <c r="J20" s="20"/>
      <c r="K20" s="20"/>
      <c r="L20" s="20"/>
      <c r="M20" s="20"/>
      <c r="N20" s="20"/>
    </row>
    <row r="21" spans="1:14" x14ac:dyDescent="0.3">
      <c r="A21" s="19"/>
      <c r="B21" s="20" t="s">
        <v>46</v>
      </c>
      <c r="C21" s="21"/>
      <c r="D21" s="21"/>
      <c r="E21" s="21"/>
      <c r="F21" s="21"/>
      <c r="G21" s="21"/>
      <c r="H21" s="21"/>
      <c r="I21" s="20"/>
      <c r="J21" s="20"/>
      <c r="K21" s="20"/>
      <c r="L21" s="20"/>
      <c r="M21" s="20"/>
      <c r="N21" s="20"/>
    </row>
    <row r="23" spans="1:14" x14ac:dyDescent="0.3">
      <c r="A23" s="17" t="s">
        <v>36</v>
      </c>
      <c r="H23" s="17" t="s">
        <v>37</v>
      </c>
    </row>
    <row r="24" spans="1:14" x14ac:dyDescent="0.3">
      <c r="A24" s="14" t="s">
        <v>35</v>
      </c>
      <c r="B24" s="14" t="s">
        <v>34</v>
      </c>
      <c r="C24"/>
      <c r="D24"/>
      <c r="E24"/>
      <c r="F24"/>
    </row>
    <row r="25" spans="1:14" x14ac:dyDescent="0.3">
      <c r="A25" s="14" t="s">
        <v>28</v>
      </c>
      <c r="B25" s="5" t="s">
        <v>20</v>
      </c>
      <c r="C25" s="5" t="s">
        <v>19</v>
      </c>
      <c r="D25" s="5" t="s">
        <v>18</v>
      </c>
      <c r="E25" s="5" t="s">
        <v>21</v>
      </c>
      <c r="F25" s="5" t="s">
        <v>33</v>
      </c>
      <c r="H25" s="6"/>
      <c r="I25" s="6" t="str">
        <f>B25</f>
        <v>Saúde</v>
      </c>
      <c r="J25" s="6" t="str">
        <f t="shared" ref="J25:L25" si="4">C25</f>
        <v>Seguros</v>
      </c>
      <c r="K25" s="6" t="str">
        <f t="shared" si="4"/>
        <v>Telecom</v>
      </c>
      <c r="L25" s="6" t="str">
        <f t="shared" si="4"/>
        <v>Varejo</v>
      </c>
      <c r="M25" s="6" t="s">
        <v>38</v>
      </c>
      <c r="N25" s="6"/>
    </row>
    <row r="26" spans="1:14" x14ac:dyDescent="0.3">
      <c r="A26" s="15" t="s">
        <v>29</v>
      </c>
      <c r="B26" s="23">
        <v>1</v>
      </c>
      <c r="C26" s="23">
        <v>1</v>
      </c>
      <c r="D26" s="23"/>
      <c r="E26" s="23">
        <v>1</v>
      </c>
      <c r="F26" s="23">
        <v>3</v>
      </c>
      <c r="H26" s="6" t="str">
        <f>A26</f>
        <v>&lt;=8%</v>
      </c>
      <c r="I26" s="6">
        <f>I$30*$N26</f>
        <v>0.5</v>
      </c>
      <c r="J26" s="6">
        <f t="shared" ref="J26:L29" si="5">J$30*$N26</f>
        <v>0.75</v>
      </c>
      <c r="K26" s="6">
        <f t="shared" si="5"/>
        <v>1</v>
      </c>
      <c r="L26" s="6">
        <f t="shared" si="5"/>
        <v>0.75</v>
      </c>
      <c r="M26" s="6">
        <f>GETPIVOTDATA("Projeto",$A$24,"Margem F",H26)</f>
        <v>3</v>
      </c>
      <c r="N26" s="6">
        <f>M26/$M$30</f>
        <v>0.25</v>
      </c>
    </row>
    <row r="27" spans="1:14" x14ac:dyDescent="0.3">
      <c r="A27" s="15" t="s">
        <v>30</v>
      </c>
      <c r="B27" s="23"/>
      <c r="C27" s="23">
        <v>1</v>
      </c>
      <c r="D27" s="23">
        <v>1</v>
      </c>
      <c r="E27" s="23"/>
      <c r="F27" s="23">
        <v>2</v>
      </c>
      <c r="H27" s="6" t="str">
        <f t="shared" ref="H27:H29" si="6">A27</f>
        <v>&gt;15%</v>
      </c>
      <c r="I27" s="6">
        <f t="shared" ref="I27:L29" si="7">I$30*$N27</f>
        <v>0.33333333333333331</v>
      </c>
      <c r="J27" s="6">
        <f t="shared" si="5"/>
        <v>0.5</v>
      </c>
      <c r="K27" s="6">
        <f t="shared" si="5"/>
        <v>0.66666666666666663</v>
      </c>
      <c r="L27" s="6">
        <f t="shared" si="5"/>
        <v>0.5</v>
      </c>
      <c r="M27" s="6">
        <f t="shared" ref="M27:M29" si="8">GETPIVOTDATA("Projeto",$A$24,"Margem F",H27)</f>
        <v>2</v>
      </c>
      <c r="N27" s="6">
        <f t="shared" ref="N27:N29" si="9">M27/$M$30</f>
        <v>0.16666666666666666</v>
      </c>
    </row>
    <row r="28" spans="1:14" x14ac:dyDescent="0.3">
      <c r="A28" s="15" t="s">
        <v>31</v>
      </c>
      <c r="B28" s="23"/>
      <c r="C28" s="23"/>
      <c r="D28" s="23">
        <v>1</v>
      </c>
      <c r="E28" s="23">
        <v>1</v>
      </c>
      <c r="F28" s="23">
        <v>2</v>
      </c>
      <c r="H28" s="6" t="str">
        <f t="shared" si="6"/>
        <v>&gt;25%</v>
      </c>
      <c r="I28" s="6">
        <f t="shared" si="7"/>
        <v>0.33333333333333331</v>
      </c>
      <c r="J28" s="6">
        <f t="shared" si="5"/>
        <v>0.5</v>
      </c>
      <c r="K28" s="6">
        <f t="shared" si="5"/>
        <v>0.66666666666666663</v>
      </c>
      <c r="L28" s="6">
        <f t="shared" si="5"/>
        <v>0.5</v>
      </c>
      <c r="M28" s="6">
        <f t="shared" si="8"/>
        <v>2</v>
      </c>
      <c r="N28" s="6">
        <f t="shared" si="9"/>
        <v>0.16666666666666666</v>
      </c>
    </row>
    <row r="29" spans="1:14" x14ac:dyDescent="0.3">
      <c r="A29" s="15" t="s">
        <v>32</v>
      </c>
      <c r="B29" s="23">
        <v>1</v>
      </c>
      <c r="C29" s="23">
        <v>1</v>
      </c>
      <c r="D29" s="23">
        <v>2</v>
      </c>
      <c r="E29" s="23">
        <v>1</v>
      </c>
      <c r="F29" s="23">
        <v>5</v>
      </c>
      <c r="H29" s="6" t="str">
        <f t="shared" si="6"/>
        <v>&gt;8%</v>
      </c>
      <c r="I29" s="6">
        <f t="shared" si="7"/>
        <v>0.83333333333333337</v>
      </c>
      <c r="J29" s="6">
        <f t="shared" si="5"/>
        <v>1.25</v>
      </c>
      <c r="K29" s="6">
        <f t="shared" si="5"/>
        <v>1.6666666666666667</v>
      </c>
      <c r="L29" s="6">
        <f t="shared" si="5"/>
        <v>1.25</v>
      </c>
      <c r="M29" s="6">
        <f t="shared" si="8"/>
        <v>5</v>
      </c>
      <c r="N29" s="6">
        <f t="shared" si="9"/>
        <v>0.41666666666666669</v>
      </c>
    </row>
    <row r="30" spans="1:14" x14ac:dyDescent="0.3">
      <c r="A30" s="15" t="s">
        <v>33</v>
      </c>
      <c r="B30" s="23">
        <v>2</v>
      </c>
      <c r="C30" s="23">
        <v>3</v>
      </c>
      <c r="D30" s="23">
        <v>4</v>
      </c>
      <c r="E30" s="23">
        <v>3</v>
      </c>
      <c r="F30" s="23">
        <v>12</v>
      </c>
      <c r="H30" s="6"/>
      <c r="I30" s="6">
        <f>GETPIVOTDATA("Projeto",$A$24,"Segmento",I25)</f>
        <v>2</v>
      </c>
      <c r="J30" s="6">
        <f>GETPIVOTDATA("Projeto",$A$24,"Segmento",J25)</f>
        <v>3</v>
      </c>
      <c r="K30" s="6">
        <f>GETPIVOTDATA("Projeto",$A$24,"Segmento",K25)</f>
        <v>4</v>
      </c>
      <c r="L30" s="6">
        <f>GETPIVOTDATA("Projeto",$A$24,"Segmento",L25)</f>
        <v>3</v>
      </c>
      <c r="M30" s="6">
        <f>SUM(M26:M29)</f>
        <v>12</v>
      </c>
      <c r="N30" s="6"/>
    </row>
    <row r="31" spans="1:14" x14ac:dyDescent="0.3">
      <c r="C31"/>
    </row>
    <row r="32" spans="1:14" x14ac:dyDescent="0.3">
      <c r="A32" s="15" t="s">
        <v>39</v>
      </c>
      <c r="B32" s="18">
        <v>0.05</v>
      </c>
      <c r="C32"/>
    </row>
    <row r="33" spans="1:14" x14ac:dyDescent="0.3">
      <c r="A33" s="15" t="s">
        <v>40</v>
      </c>
      <c r="B33" s="15">
        <f>_xlfn.CHISQ.TEST(B26:E29,I26:L29)</f>
        <v>0.98789554017452819</v>
      </c>
      <c r="C33"/>
    </row>
    <row r="34" spans="1:14" x14ac:dyDescent="0.3">
      <c r="A34" s="15" t="s">
        <v>48</v>
      </c>
      <c r="B34" s="15" t="b">
        <f>B33&lt;B32</f>
        <v>0</v>
      </c>
      <c r="C34"/>
    </row>
    <row r="35" spans="1:14" x14ac:dyDescent="0.3">
      <c r="A35" s="22" t="s">
        <v>47</v>
      </c>
      <c r="B35" s="1" t="str">
        <f>IF(B34,"Rejeita-se H0","Aceita-se H0")</f>
        <v>Aceita-se H0</v>
      </c>
      <c r="C35"/>
    </row>
    <row r="36" spans="1:14" x14ac:dyDescent="0.3">
      <c r="C36"/>
    </row>
    <row r="37" spans="1:14" x14ac:dyDescent="0.3">
      <c r="A37" s="19" t="s">
        <v>50</v>
      </c>
      <c r="B37" s="20" t="s">
        <v>51</v>
      </c>
      <c r="C37" s="21"/>
      <c r="D37" s="21"/>
      <c r="E37" s="21"/>
      <c r="F37" s="21"/>
      <c r="G37" s="21"/>
      <c r="H37" s="21"/>
      <c r="I37" s="20"/>
      <c r="J37" s="20"/>
      <c r="K37" s="20"/>
      <c r="L37" s="20"/>
      <c r="M37" s="20"/>
      <c r="N37" s="20"/>
    </row>
    <row r="38" spans="1:14" x14ac:dyDescent="0.3">
      <c r="A38" s="19"/>
      <c r="B38" s="20" t="s">
        <v>52</v>
      </c>
      <c r="C38" s="21"/>
      <c r="D38" s="21"/>
      <c r="E38" s="21"/>
      <c r="F38" s="21"/>
      <c r="G38" s="21"/>
      <c r="H38" s="21"/>
      <c r="I38" s="20"/>
      <c r="J38" s="20"/>
      <c r="K38" s="20"/>
      <c r="L38" s="20"/>
      <c r="M38" s="20"/>
      <c r="N38" s="20"/>
    </row>
    <row r="39" spans="1:14" x14ac:dyDescent="0.3">
      <c r="C39"/>
    </row>
    <row r="40" spans="1:14" x14ac:dyDescent="0.3">
      <c r="A40" s="17" t="s">
        <v>36</v>
      </c>
      <c r="C40"/>
      <c r="H40" s="17" t="s">
        <v>37</v>
      </c>
    </row>
    <row r="41" spans="1:14" x14ac:dyDescent="0.3">
      <c r="A41" s="14" t="s">
        <v>35</v>
      </c>
      <c r="B41" s="14" t="s">
        <v>34</v>
      </c>
      <c r="C41"/>
      <c r="D41"/>
      <c r="E41"/>
    </row>
    <row r="42" spans="1:14" x14ac:dyDescent="0.3">
      <c r="A42" s="14" t="s">
        <v>28</v>
      </c>
      <c r="B42" s="5" t="s">
        <v>41</v>
      </c>
      <c r="C42" s="5" t="s">
        <v>42</v>
      </c>
      <c r="D42" s="5" t="s">
        <v>43</v>
      </c>
      <c r="E42" s="5" t="s">
        <v>33</v>
      </c>
      <c r="H42" s="6"/>
      <c r="I42" s="6" t="str">
        <f>B42</f>
        <v>&lt;3</v>
      </c>
      <c r="J42" s="6" t="str">
        <f>C42</f>
        <v>&gt;3</v>
      </c>
      <c r="K42" s="6" t="str">
        <f>D42</f>
        <v>&gt;6</v>
      </c>
      <c r="L42" s="6"/>
      <c r="M42" s="6"/>
    </row>
    <row r="43" spans="1:14" x14ac:dyDescent="0.3">
      <c r="A43" s="15" t="s">
        <v>29</v>
      </c>
      <c r="B43" s="23">
        <v>1</v>
      </c>
      <c r="C43" s="23">
        <v>1</v>
      </c>
      <c r="D43" s="23">
        <v>1</v>
      </c>
      <c r="E43" s="23">
        <v>3</v>
      </c>
      <c r="H43" s="6" t="str">
        <f>A43</f>
        <v>&lt;=8%</v>
      </c>
      <c r="I43" s="6">
        <f>I$47*$M43</f>
        <v>1</v>
      </c>
      <c r="J43" s="6">
        <f t="shared" ref="J43:K46" si="10">J$47*$M43</f>
        <v>0.75</v>
      </c>
      <c r="K43" s="6">
        <f t="shared" si="10"/>
        <v>1.25</v>
      </c>
      <c r="L43" s="6">
        <f>GETPIVOTDATA("Projeto",$A$41,"Margem F",H43)</f>
        <v>3</v>
      </c>
      <c r="M43" s="6">
        <f>L43/$L$47</f>
        <v>0.25</v>
      </c>
    </row>
    <row r="44" spans="1:14" x14ac:dyDescent="0.3">
      <c r="A44" s="15" t="s">
        <v>30</v>
      </c>
      <c r="B44" s="23"/>
      <c r="C44" s="23">
        <v>1</v>
      </c>
      <c r="D44" s="23">
        <v>1</v>
      </c>
      <c r="E44" s="23">
        <v>2</v>
      </c>
      <c r="H44" s="6" t="str">
        <f t="shared" ref="H44:H46" si="11">A44</f>
        <v>&gt;15%</v>
      </c>
      <c r="I44" s="6">
        <f t="shared" ref="I44:K46" si="12">I$47*$M44</f>
        <v>0.66666666666666663</v>
      </c>
      <c r="J44" s="6">
        <f t="shared" si="10"/>
        <v>0.5</v>
      </c>
      <c r="K44" s="6">
        <f t="shared" si="10"/>
        <v>0.83333333333333326</v>
      </c>
      <c r="L44" s="6">
        <f t="shared" ref="L44:L46" si="13">GETPIVOTDATA("Projeto",$A$41,"Margem F",H44)</f>
        <v>2</v>
      </c>
      <c r="M44" s="6">
        <f t="shared" ref="M44:M46" si="14">L44/$L$47</f>
        <v>0.16666666666666666</v>
      </c>
    </row>
    <row r="45" spans="1:14" x14ac:dyDescent="0.3">
      <c r="A45" s="15" t="s">
        <v>31</v>
      </c>
      <c r="B45" s="23"/>
      <c r="C45" s="23"/>
      <c r="D45" s="23">
        <v>2</v>
      </c>
      <c r="E45" s="23">
        <v>2</v>
      </c>
      <c r="H45" s="6" t="str">
        <f t="shared" si="11"/>
        <v>&gt;25%</v>
      </c>
      <c r="I45" s="6">
        <f t="shared" si="12"/>
        <v>0.66666666666666663</v>
      </c>
      <c r="J45" s="6">
        <f t="shared" si="10"/>
        <v>0.5</v>
      </c>
      <c r="K45" s="6">
        <f t="shared" si="10"/>
        <v>0.83333333333333326</v>
      </c>
      <c r="L45" s="6">
        <f t="shared" si="13"/>
        <v>2</v>
      </c>
      <c r="M45" s="6">
        <f t="shared" si="14"/>
        <v>0.16666666666666666</v>
      </c>
    </row>
    <row r="46" spans="1:14" x14ac:dyDescent="0.3">
      <c r="A46" s="15" t="s">
        <v>32</v>
      </c>
      <c r="B46" s="23">
        <v>3</v>
      </c>
      <c r="C46" s="23">
        <v>1</v>
      </c>
      <c r="D46" s="23">
        <v>1</v>
      </c>
      <c r="E46" s="23">
        <v>5</v>
      </c>
      <c r="H46" s="6" t="str">
        <f t="shared" si="11"/>
        <v>&gt;8%</v>
      </c>
      <c r="I46" s="6">
        <f t="shared" si="12"/>
        <v>1.6666666666666667</v>
      </c>
      <c r="J46" s="6">
        <f t="shared" si="10"/>
        <v>1.25</v>
      </c>
      <c r="K46" s="6">
        <f t="shared" si="10"/>
        <v>2.0833333333333335</v>
      </c>
      <c r="L46" s="6">
        <f t="shared" si="13"/>
        <v>5</v>
      </c>
      <c r="M46" s="6">
        <f t="shared" si="14"/>
        <v>0.41666666666666669</v>
      </c>
    </row>
    <row r="47" spans="1:14" x14ac:dyDescent="0.3">
      <c r="A47" s="15" t="s">
        <v>33</v>
      </c>
      <c r="B47" s="23">
        <v>4</v>
      </c>
      <c r="C47" s="23">
        <v>3</v>
      </c>
      <c r="D47" s="23">
        <v>5</v>
      </c>
      <c r="E47" s="23">
        <v>12</v>
      </c>
      <c r="H47" s="6"/>
      <c r="I47" s="6">
        <f>GETPIVOTDATA("Projeto",$A$41,"Qt F",I42)</f>
        <v>4</v>
      </c>
      <c r="J47" s="6">
        <f t="shared" ref="J47:K47" si="15">GETPIVOTDATA("Projeto",$A$41,"Qt F",J42)</f>
        <v>3</v>
      </c>
      <c r="K47" s="6">
        <f t="shared" si="15"/>
        <v>5</v>
      </c>
      <c r="L47" s="6">
        <f>SUM(L43:L46)</f>
        <v>12</v>
      </c>
      <c r="M47" s="6"/>
    </row>
    <row r="48" spans="1:14" x14ac:dyDescent="0.3">
      <c r="C48"/>
    </row>
    <row r="49" spans="1:14" x14ac:dyDescent="0.3">
      <c r="A49" s="15" t="s">
        <v>39</v>
      </c>
      <c r="B49" s="18">
        <v>0.05</v>
      </c>
      <c r="C49"/>
    </row>
    <row r="50" spans="1:14" x14ac:dyDescent="0.3">
      <c r="A50" s="15" t="s">
        <v>40</v>
      </c>
      <c r="B50" s="15">
        <f>_xlfn.CHISQ.TEST(B43:D46,I43:K46)</f>
        <v>0.67938309923552576</v>
      </c>
      <c r="C50"/>
    </row>
    <row r="51" spans="1:14" x14ac:dyDescent="0.3">
      <c r="A51" s="15" t="s">
        <v>49</v>
      </c>
      <c r="B51" s="15" t="b">
        <f>B50&lt;B49</f>
        <v>0</v>
      </c>
      <c r="C51"/>
    </row>
    <row r="52" spans="1:14" x14ac:dyDescent="0.3">
      <c r="A52" s="22" t="s">
        <v>47</v>
      </c>
      <c r="B52" s="1" t="str">
        <f>IF(B51,"Rejeita-se H0","Aceita-se H0")</f>
        <v>Aceita-se H0</v>
      </c>
      <c r="C52"/>
    </row>
    <row r="53" spans="1:14" x14ac:dyDescent="0.3">
      <c r="C53"/>
    </row>
    <row r="54" spans="1:14" x14ac:dyDescent="0.3">
      <c r="A54" s="19" t="s">
        <v>53</v>
      </c>
      <c r="B54" s="20" t="s">
        <v>54</v>
      </c>
      <c r="C54" s="21"/>
      <c r="D54" s="21"/>
      <c r="E54" s="21"/>
      <c r="F54" s="21"/>
      <c r="G54" s="21"/>
      <c r="H54" s="21"/>
      <c r="I54" s="20"/>
      <c r="J54" s="20"/>
      <c r="K54" s="20"/>
      <c r="L54" s="20"/>
      <c r="M54" s="20"/>
      <c r="N54" s="20"/>
    </row>
    <row r="55" spans="1:14" x14ac:dyDescent="0.3">
      <c r="A55" s="19"/>
      <c r="B55" s="20" t="s">
        <v>55</v>
      </c>
      <c r="C55" s="21"/>
      <c r="D55" s="21"/>
      <c r="E55" s="21"/>
      <c r="F55" s="21"/>
      <c r="G55" s="21"/>
      <c r="H55" s="21"/>
      <c r="I55" s="20"/>
      <c r="J55" s="20"/>
      <c r="K55" s="20"/>
      <c r="L55" s="20"/>
      <c r="M55" s="20"/>
      <c r="N55" s="20"/>
    </row>
    <row r="56" spans="1:14" x14ac:dyDescent="0.3">
      <c r="C56"/>
    </row>
    <row r="57" spans="1:14" x14ac:dyDescent="0.3">
      <c r="A57" s="17" t="s">
        <v>36</v>
      </c>
      <c r="C57"/>
      <c r="H57" s="17" t="s">
        <v>37</v>
      </c>
    </row>
    <row r="58" spans="1:14" x14ac:dyDescent="0.3">
      <c r="A58" s="14" t="s">
        <v>35</v>
      </c>
      <c r="B58" s="14" t="s">
        <v>34</v>
      </c>
      <c r="C58"/>
      <c r="D58"/>
    </row>
    <row r="59" spans="1:14" x14ac:dyDescent="0.3">
      <c r="A59" s="14" t="s">
        <v>28</v>
      </c>
      <c r="B59" t="s">
        <v>56</v>
      </c>
      <c r="C59" t="s">
        <v>57</v>
      </c>
      <c r="D59" t="s">
        <v>33</v>
      </c>
      <c r="H59" s="6"/>
      <c r="I59" s="6" t="str">
        <f>B59</f>
        <v>&gt;10</v>
      </c>
      <c r="J59" s="6" t="str">
        <f>C59</f>
        <v>&gt;5</v>
      </c>
      <c r="K59" s="6"/>
      <c r="L59" s="6"/>
    </row>
    <row r="60" spans="1:14" x14ac:dyDescent="0.3">
      <c r="A60" s="15" t="s">
        <v>29</v>
      </c>
      <c r="B60" s="16">
        <v>2</v>
      </c>
      <c r="C60" s="16">
        <v>1</v>
      </c>
      <c r="D60" s="16">
        <v>3</v>
      </c>
      <c r="H60" s="6" t="str">
        <f>A60</f>
        <v>&lt;=8%</v>
      </c>
      <c r="I60" s="6">
        <f>I$64*$L60</f>
        <v>1</v>
      </c>
      <c r="J60" s="6">
        <f t="shared" ref="J60:J63" si="16">J$64*$L60</f>
        <v>2</v>
      </c>
      <c r="K60" s="6">
        <f>GETPIVOTDATA("Projeto",$A$58,"Margem F",H60)</f>
        <v>3</v>
      </c>
      <c r="L60" s="6">
        <f>K60/$K$64</f>
        <v>0.25</v>
      </c>
    </row>
    <row r="61" spans="1:14" x14ac:dyDescent="0.3">
      <c r="A61" s="15" t="s">
        <v>30</v>
      </c>
      <c r="B61" s="16">
        <v>1</v>
      </c>
      <c r="C61" s="16">
        <v>1</v>
      </c>
      <c r="D61" s="16">
        <v>2</v>
      </c>
      <c r="H61" s="6" t="str">
        <f>A61</f>
        <v>&gt;15%</v>
      </c>
      <c r="I61" s="6">
        <f t="shared" ref="I61:J63" si="17">I$64*$L61</f>
        <v>0.66666666666666663</v>
      </c>
      <c r="J61" s="6">
        <f t="shared" si="16"/>
        <v>1.3333333333333333</v>
      </c>
      <c r="K61" s="6">
        <f t="shared" ref="K61:K63" si="18">GETPIVOTDATA("Projeto",$A$58,"Margem F",H61)</f>
        <v>2</v>
      </c>
      <c r="L61" s="6">
        <f t="shared" ref="L61:L63" si="19">K61/$K$64</f>
        <v>0.16666666666666666</v>
      </c>
    </row>
    <row r="62" spans="1:14" x14ac:dyDescent="0.3">
      <c r="A62" s="15" t="s">
        <v>31</v>
      </c>
      <c r="B62" s="16">
        <v>1</v>
      </c>
      <c r="C62" s="16">
        <v>1</v>
      </c>
      <c r="D62" s="16">
        <v>2</v>
      </c>
      <c r="H62" s="6" t="str">
        <f>A62</f>
        <v>&gt;25%</v>
      </c>
      <c r="I62" s="6">
        <f t="shared" si="17"/>
        <v>0.66666666666666663</v>
      </c>
      <c r="J62" s="6">
        <f t="shared" si="16"/>
        <v>1.3333333333333333</v>
      </c>
      <c r="K62" s="6">
        <f t="shared" si="18"/>
        <v>2</v>
      </c>
      <c r="L62" s="6">
        <f t="shared" si="19"/>
        <v>0.16666666666666666</v>
      </c>
    </row>
    <row r="63" spans="1:14" x14ac:dyDescent="0.3">
      <c r="A63" s="15" t="s">
        <v>32</v>
      </c>
      <c r="B63" s="16"/>
      <c r="C63" s="16">
        <v>5</v>
      </c>
      <c r="D63" s="16">
        <v>5</v>
      </c>
      <c r="H63" s="6" t="str">
        <f>A63</f>
        <v>&gt;8%</v>
      </c>
      <c r="I63" s="6">
        <f t="shared" si="17"/>
        <v>1.6666666666666667</v>
      </c>
      <c r="J63" s="6">
        <f t="shared" si="16"/>
        <v>3.3333333333333335</v>
      </c>
      <c r="K63" s="6">
        <f t="shared" si="18"/>
        <v>5</v>
      </c>
      <c r="L63" s="6">
        <f t="shared" si="19"/>
        <v>0.41666666666666669</v>
      </c>
    </row>
    <row r="64" spans="1:14" x14ac:dyDescent="0.3">
      <c r="A64" s="15" t="s">
        <v>33</v>
      </c>
      <c r="B64" s="16">
        <v>4</v>
      </c>
      <c r="C64" s="16">
        <v>8</v>
      </c>
      <c r="D64" s="16">
        <v>12</v>
      </c>
      <c r="H64" s="6"/>
      <c r="I64" s="6">
        <f>GETPIVOTDATA("Projeto",$A$58,"Meses F",I59)</f>
        <v>4</v>
      </c>
      <c r="J64" s="6">
        <f>GETPIVOTDATA("Projeto",$A$58,"Meses F",J59)</f>
        <v>8</v>
      </c>
      <c r="K64" s="6">
        <f>SUM(K60:K63)</f>
        <v>12</v>
      </c>
      <c r="L64" s="6"/>
    </row>
    <row r="65" spans="1:3" x14ac:dyDescent="0.3">
      <c r="C65"/>
    </row>
    <row r="66" spans="1:3" x14ac:dyDescent="0.3">
      <c r="A66" s="15" t="s">
        <v>39</v>
      </c>
      <c r="B66" s="18">
        <v>0.05</v>
      </c>
      <c r="C66"/>
    </row>
    <row r="67" spans="1:3" x14ac:dyDescent="0.3">
      <c r="A67" s="15" t="s">
        <v>40</v>
      </c>
      <c r="B67" s="15">
        <f>_xlfn.CHISQ.TEST(B60:C63,I60:J63)</f>
        <v>0.41804201212372971</v>
      </c>
      <c r="C67"/>
    </row>
    <row r="68" spans="1:3" x14ac:dyDescent="0.3">
      <c r="A68" s="15" t="s">
        <v>58</v>
      </c>
      <c r="B68" s="15" t="b">
        <f>B67&lt;B66</f>
        <v>0</v>
      </c>
      <c r="C68"/>
    </row>
    <row r="69" spans="1:3" x14ac:dyDescent="0.3">
      <c r="A69" s="22" t="s">
        <v>47</v>
      </c>
      <c r="B69" s="1" t="str">
        <f>IF(B68,"Rejeita-se H0","Aceita-se H0")</f>
        <v>Aceita-se H0</v>
      </c>
      <c r="C69"/>
    </row>
    <row r="70" spans="1:3" x14ac:dyDescent="0.3">
      <c r="C70"/>
    </row>
    <row r="71" spans="1:3" x14ac:dyDescent="0.3">
      <c r="C71"/>
    </row>
    <row r="72" spans="1:3" x14ac:dyDescent="0.3">
      <c r="C72"/>
    </row>
    <row r="73" spans="1:3" x14ac:dyDescent="0.3">
      <c r="C73"/>
    </row>
    <row r="74" spans="1:3" x14ac:dyDescent="0.3">
      <c r="C74"/>
    </row>
    <row r="75" spans="1:3" x14ac:dyDescent="0.3">
      <c r="C75"/>
    </row>
  </sheetData>
  <mergeCells count="1">
    <mergeCell ref="G4:I4"/>
  </mergeCell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Elielson Barbosa Rodrigues</dc:creator>
  <cp:lastModifiedBy>Elielson Barbosa Rodrigues</cp:lastModifiedBy>
  <dcterms:created xsi:type="dcterms:W3CDTF">2016-09-08T14:20:27Z</dcterms:created>
  <dcterms:modified xsi:type="dcterms:W3CDTF">2016-09-08T15:35:07Z</dcterms:modified>
</cp:coreProperties>
</file>